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12160" yWindow="0" windowWidth="25600" windowHeight="16080" tabRatio="500"/>
  </bookViews>
  <sheets>
    <sheet name="Droits" sheetId="13" r:id="rId1"/>
  </sheets>
  <calcPr calcId="140000"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C43" i="13" l="1"/>
  <c r="C44" i="13"/>
  <c r="C45" i="13"/>
  <c r="C46" i="13"/>
  <c r="C47" i="13"/>
  <c r="C48" i="13"/>
  <c r="C42" i="13"/>
  <c r="F41" i="13"/>
  <c r="F42" i="13"/>
  <c r="F43" i="13"/>
  <c r="F44" i="13"/>
  <c r="F45" i="13"/>
  <c r="F46" i="13"/>
  <c r="F47" i="13"/>
  <c r="F48" i="13"/>
  <c r="F49" i="13"/>
  <c r="D41" i="13"/>
  <c r="D42" i="13"/>
  <c r="D43" i="13"/>
  <c r="D44" i="13"/>
  <c r="D45" i="13"/>
  <c r="D46" i="13"/>
  <c r="D47" i="13"/>
  <c r="D48" i="13"/>
  <c r="D49" i="13"/>
  <c r="C69" i="13"/>
  <c r="C70" i="13"/>
  <c r="C71" i="13"/>
  <c r="C72" i="13"/>
  <c r="C73" i="13"/>
  <c r="C74" i="13"/>
  <c r="C75" i="13"/>
  <c r="C76" i="13"/>
  <c r="C77" i="13"/>
  <c r="C78" i="13"/>
  <c r="C79" i="13"/>
  <c r="C80" i="13"/>
  <c r="C81" i="13"/>
  <c r="C82" i="13"/>
  <c r="C83" i="13"/>
  <c r="C84" i="13"/>
  <c r="C85" i="13"/>
  <c r="C86" i="13"/>
  <c r="C67" i="13"/>
  <c r="D37" i="13"/>
  <c r="F39" i="13"/>
  <c r="G44" i="13"/>
  <c r="G45" i="13"/>
  <c r="G46" i="13"/>
  <c r="G47" i="13"/>
  <c r="G48" i="13"/>
  <c r="G43" i="13"/>
  <c r="G42" i="13"/>
  <c r="D39" i="13"/>
  <c r="E46" i="13"/>
  <c r="E45" i="13"/>
  <c r="E44" i="13"/>
  <c r="E43" i="13"/>
  <c r="E42" i="13"/>
  <c r="E47" i="13"/>
  <c r="E48" i="13"/>
  <c r="E41" i="13"/>
  <c r="F18" i="13"/>
  <c r="F26" i="13"/>
  <c r="D18" i="13"/>
  <c r="D26" i="13"/>
  <c r="D14" i="13"/>
  <c r="D16" i="13"/>
  <c r="E20" i="13"/>
  <c r="E21" i="13"/>
  <c r="E22" i="13"/>
  <c r="E23" i="13"/>
  <c r="E24" i="13"/>
  <c r="E25" i="13"/>
  <c r="E19" i="13"/>
  <c r="E18" i="13"/>
  <c r="F16" i="13"/>
  <c r="G21" i="13"/>
  <c r="G22" i="13"/>
  <c r="G23" i="13"/>
  <c r="G24" i="13"/>
  <c r="G25" i="13"/>
  <c r="G20" i="13"/>
  <c r="G19" i="13"/>
  <c r="G18" i="13"/>
  <c r="H19" i="13"/>
  <c r="G41" i="13"/>
  <c r="H25" i="13"/>
  <c r="I25" i="13"/>
  <c r="H24" i="13"/>
  <c r="I24" i="13"/>
  <c r="H23" i="13"/>
  <c r="I23" i="13"/>
  <c r="H22" i="13"/>
  <c r="I22" i="13"/>
  <c r="H21" i="13"/>
  <c r="I21" i="13"/>
  <c r="H20" i="13"/>
  <c r="I20" i="13"/>
  <c r="H18" i="13"/>
  <c r="I18" i="13"/>
  <c r="H41" i="13"/>
  <c r="I41" i="13"/>
  <c r="J41" i="13"/>
  <c r="H43" i="13"/>
  <c r="I43" i="13"/>
  <c r="H44" i="13"/>
  <c r="I44" i="13"/>
  <c r="H45" i="13"/>
  <c r="I45" i="13"/>
  <c r="H46" i="13"/>
  <c r="I46" i="13"/>
  <c r="H47" i="13"/>
  <c r="I47" i="13"/>
  <c r="H48" i="13"/>
  <c r="I48" i="13"/>
  <c r="J43" i="13"/>
  <c r="J44" i="13"/>
  <c r="J45" i="13"/>
  <c r="J46" i="13"/>
  <c r="J47" i="13"/>
  <c r="J48" i="13"/>
  <c r="D69" i="13"/>
  <c r="H42" i="13"/>
  <c r="I42" i="13"/>
  <c r="J42" i="13"/>
  <c r="I19" i="13"/>
</calcChain>
</file>

<file path=xl/sharedStrings.xml><?xml version="1.0" encoding="utf-8"?>
<sst xmlns="http://schemas.openxmlformats.org/spreadsheetml/2006/main" count="57" uniqueCount="45">
  <si>
    <t>Nbre d'heures</t>
  </si>
  <si>
    <t>(1) BAREME DAS / NOMBRE ELECTEURS</t>
  </si>
  <si>
    <t>Moins de 100 électeurs: nombre d'heures par mois égal au nombre d’électeurs.</t>
  </si>
  <si>
    <t>100 à 200 électeurs: 100 heures par mois.</t>
  </si>
  <si>
    <t>201 à 400 électeurs: 130 heures par mois.</t>
  </si>
  <si>
    <t>401 à 600 électeurs: 170 heures par mois.</t>
  </si>
  <si>
    <t>601 à 800 électeurs: 210 heures par mois.</t>
  </si>
  <si>
    <t>801 à 1000 électeurs: 250 heures par mois.</t>
  </si>
  <si>
    <t>1001 à 1250 électeurs: 300 heures par mois.</t>
  </si>
  <si>
    <t>1251 à 1500 électeurs: 350 heures par mois.</t>
  </si>
  <si>
    <t>1501 à 1750 électeurs: 400 heures par mois.</t>
  </si>
  <si>
    <t>1751 à 2000 électeurs: 450 heures par mois.</t>
  </si>
  <si>
    <t>2001 à 3000 électeurs: 550 heures par mois.</t>
  </si>
  <si>
    <t>3001 à 4000 électeurs: 650 heures par mois.</t>
  </si>
  <si>
    <t>4001 à 5000 électeurs: 1 000 heures par mois.</t>
  </si>
  <si>
    <t>5001 à 10000 électeurs : 1500 heures par mois.</t>
  </si>
  <si>
    <t>10001 à 17000 électeurs : 1700 heures par mois.</t>
  </si>
  <si>
    <t>17001 à 25000 électeurs : 1800 heures par mois.</t>
  </si>
  <si>
    <t>25001 à 50000 électeurs: 2000 heures par mois.</t>
  </si>
  <si>
    <t>Au-delà de 50000 électeurs: 2500 heures par mois. »</t>
  </si>
  <si>
    <t>Décret n°85-397 du 3 avril 1985 relatif à l'exercice du droit syndical dans la fonction publique territoriale modifié par décret du 24 décembre 2015</t>
  </si>
  <si>
    <t>Nbre de sièges au CT</t>
  </si>
  <si>
    <t>% aux élections</t>
  </si>
  <si>
    <t>CALCUL DES DECHARGES DE SERVICE - art 19</t>
  </si>
  <si>
    <t>Nombre total d'heures par organisation
par mois</t>
  </si>
  <si>
    <t>Nombre total d'heures par organisation
par an</t>
  </si>
  <si>
    <t>Nombre total d'électeurs :</t>
  </si>
  <si>
    <t>Organisations</t>
  </si>
  <si>
    <t>CGT</t>
  </si>
  <si>
    <t>UNSA-SDIS</t>
  </si>
  <si>
    <t>Contingent global (h/mois)</t>
  </si>
  <si>
    <t>Au titre du  1) de l'art.12</t>
  </si>
  <si>
    <t>Au titre du  2) de l'art.12</t>
  </si>
  <si>
    <t>Pourcentage obtenu aux élections :</t>
  </si>
  <si>
    <t>Base de calcul ETP</t>
  </si>
  <si>
    <t>Equivalent Temps Plein</t>
  </si>
  <si>
    <t>CALCUL DES DROITS SYNDICAUX</t>
  </si>
  <si>
    <t>Nombre de sièges obtenus au Comité Technique :</t>
  </si>
  <si>
    <t>Nombre de sièges total au Comité Technique :</t>
  </si>
  <si>
    <t>CALCUL DES AUTORISATIONS D'ABSENCE (ASA) - art 14</t>
  </si>
  <si>
    <r>
      <t xml:space="preserve">L'UNSA étant représentée au Conseil Commun de la Fonction Publique, chaque agent (du bureau) peut bénéficier de </t>
    </r>
    <r>
      <rPr>
        <b/>
        <sz val="12"/>
        <color theme="1"/>
        <rFont val="Calibri"/>
        <family val="2"/>
        <scheme val="minor"/>
      </rPr>
      <t>20 jours par an</t>
    </r>
    <r>
      <rPr>
        <sz val="12"/>
        <color theme="1"/>
        <rFont val="Calibri"/>
        <family val="2"/>
        <scheme val="minor"/>
      </rPr>
      <t xml:space="preserve"> pour participer aux congrès ou aux réunions des organismes directeurs des organisations syndicales internationales, ou aux congrès et aux réunions des organismes directeurs des unions ou de la fédération.</t>
    </r>
  </si>
  <si>
    <t>AUTORISATIONS D'ABSENCE (ASA) - art 16</t>
  </si>
  <si>
    <t>AUTORISATIONS D'ABSENCE (ASA) - art 18</t>
  </si>
  <si>
    <t>Ces ASA sont en nombre "illimitées" dans la mesure où il s'agit de répondre aux fonctionnement de l'Administration :
- réunions de travail ou de négociations convoquées par l'administration,
- Titulaire, suppléant ou expert dans les instances : Conseil commun de la fonction publique, au Conseil supérieur de la fonction publique territoriale, au Centre national de la fonction publique territoriale, au sein des comités techniques, des commissions administratives paritaires, des commissions consultatives paritaires, des comités d'hygiène, de sécurité et des conditions de travail, des commissions de réforme, du Conseil économique, social et environnemental ou des conseils économiques, sociaux et environnementaux régionaux.</t>
  </si>
  <si>
    <t>SA SDIS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</si>
</sst>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2"/>
      <name val="Arial"/>
      <family val="2"/>
    </font>
    <font>
      <b/>
      <sz val="10"/>
      <name val="Arial"/>
      <family val="2"/>
    </font>
    <font>
      <b/>
      <sz val="18"/>
      <color rgb="FF008000"/>
      <name val="Calibri"/>
      <scheme val="minor"/>
    </font>
    <font>
      <b/>
      <sz val="12"/>
      <color rgb="FF0000FF"/>
      <name val="Calibri"/>
      <scheme val="minor"/>
    </font>
    <font>
      <sz val="12"/>
      <color rgb="FF000000"/>
      <name val="Arial"/>
      <family val="2"/>
    </font>
    <font>
      <b/>
      <sz val="12"/>
      <name val="Calibri"/>
      <scheme val="minor"/>
    </font>
    <font>
      <b/>
      <u/>
      <sz val="12"/>
      <color theme="10"/>
      <name val="Arial"/>
    </font>
    <font>
      <b/>
      <sz val="20"/>
      <color rgb="FF008000"/>
      <name val="Arial Black"/>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8000"/>
        <bgColor indexed="64"/>
      </patternFill>
    </fill>
    <fill>
      <patternFill patternType="solid">
        <fgColor rgb="FF00FFFF"/>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79">
    <xf numFmtId="0" fontId="0" fillId="0" borderId="0" xfId="0"/>
    <xf numFmtId="0" fontId="0" fillId="0" borderId="0" xfId="0" applyAlignment="1">
      <alignment vertical="center"/>
    </xf>
    <xf numFmtId="0" fontId="0" fillId="0" borderId="0" xfId="0" applyAlignment="1">
      <alignment horizontal="center" vertical="center"/>
    </xf>
    <xf numFmtId="0" fontId="8" fillId="0" borderId="0" xfId="0" applyFont="1" applyAlignment="1">
      <alignment vertical="center"/>
    </xf>
    <xf numFmtId="0" fontId="0" fillId="6" borderId="1" xfId="0" applyFill="1" applyBorder="1" applyAlignment="1">
      <alignment horizontal="center" vertical="center" wrapText="1"/>
    </xf>
    <xf numFmtId="0" fontId="8" fillId="6" borderId="1" xfId="0" applyFont="1" applyFill="1" applyBorder="1" applyAlignment="1">
      <alignment vertical="center"/>
    </xf>
    <xf numFmtId="0" fontId="8" fillId="6" borderId="1" xfId="0" applyFont="1" applyFill="1" applyBorder="1" applyAlignment="1">
      <alignment horizontal="center" vertical="center"/>
    </xf>
    <xf numFmtId="10" fontId="8" fillId="6" borderId="1" xfId="5" applyNumberFormat="1" applyFont="1" applyFill="1" applyBorder="1" applyAlignment="1">
      <alignment horizontal="center" vertical="center"/>
    </xf>
    <xf numFmtId="2" fontId="8" fillId="6" borderId="1" xfId="0" applyNumberFormat="1" applyFont="1" applyFill="1" applyBorder="1" applyAlignment="1">
      <alignment horizontal="center" vertical="center"/>
    </xf>
    <xf numFmtId="2" fontId="8" fillId="6" borderId="4" xfId="0" applyNumberFormat="1" applyFont="1"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horizontal="center" vertical="center"/>
    </xf>
    <xf numFmtId="10" fontId="0" fillId="6" borderId="1" xfId="5" applyNumberFormat="1" applyFont="1" applyFill="1" applyBorder="1" applyAlignment="1">
      <alignment horizontal="center" vertical="center"/>
    </xf>
    <xf numFmtId="2" fontId="0" fillId="6" borderId="1" xfId="0" applyNumberFormat="1" applyFill="1" applyBorder="1" applyAlignment="1">
      <alignment horizontal="center" vertical="center"/>
    </xf>
    <xf numFmtId="2" fontId="0" fillId="6" borderId="4" xfId="0" applyNumberFormat="1" applyFill="1" applyBorder="1" applyAlignment="1">
      <alignment horizontal="center" vertical="center"/>
    </xf>
    <xf numFmtId="0" fontId="4" fillId="6" borderId="1" xfId="0" applyFont="1" applyFill="1" applyBorder="1" applyAlignment="1">
      <alignment horizontal="center" vertical="center"/>
    </xf>
    <xf numFmtId="10" fontId="10" fillId="6" borderId="1" xfId="5" applyNumberFormat="1" applyFont="1" applyFill="1" applyBorder="1" applyAlignment="1">
      <alignment horizontal="center" vertical="center"/>
    </xf>
    <xf numFmtId="0" fontId="0" fillId="6" borderId="0" xfId="0" applyFill="1" applyAlignment="1">
      <alignment vertical="center"/>
    </xf>
    <xf numFmtId="0" fontId="8" fillId="6" borderId="0" xfId="0" applyFont="1" applyFill="1" applyBorder="1" applyAlignment="1">
      <alignment vertical="center"/>
    </xf>
    <xf numFmtId="0" fontId="8" fillId="6" borderId="0" xfId="0" applyFont="1" applyFill="1" applyBorder="1" applyAlignment="1">
      <alignment horizontal="center" vertical="center"/>
    </xf>
    <xf numFmtId="2" fontId="8" fillId="6" borderId="0" xfId="0" applyNumberFormat="1" applyFont="1" applyFill="1" applyBorder="1" applyAlignment="1">
      <alignment horizontal="center" vertical="center"/>
    </xf>
    <xf numFmtId="0" fontId="0" fillId="6" borderId="0" xfId="0" applyFill="1" applyBorder="1"/>
    <xf numFmtId="0" fontId="0" fillId="6" borderId="0" xfId="0" applyFill="1" applyAlignment="1">
      <alignment horizontal="center" vertical="center"/>
    </xf>
    <xf numFmtId="0" fontId="8" fillId="6" borderId="0" xfId="0" applyFont="1" applyFill="1" applyAlignment="1">
      <alignment vertical="center"/>
    </xf>
    <xf numFmtId="0" fontId="0" fillId="6" borderId="0" xfId="0" applyFill="1" applyBorder="1" applyAlignment="1">
      <alignment vertical="center"/>
    </xf>
    <xf numFmtId="0" fontId="0" fillId="6" borderId="0" xfId="0" applyFont="1" applyFill="1" applyBorder="1" applyAlignment="1">
      <alignment horizontal="left" vertical="center"/>
    </xf>
    <xf numFmtId="0" fontId="4" fillId="6" borderId="0" xfId="0" applyFont="1" applyFill="1" applyBorder="1" applyAlignment="1">
      <alignment horizontal="left" vertical="center"/>
    </xf>
    <xf numFmtId="0" fontId="4" fillId="6" borderId="0" xfId="0" applyFont="1" applyFill="1" applyBorder="1" applyAlignment="1">
      <alignment vertical="center"/>
    </xf>
    <xf numFmtId="0" fontId="9" fillId="6" borderId="0" xfId="0" applyFont="1" applyFill="1" applyBorder="1" applyAlignment="1">
      <alignment horizontal="left" vertical="center"/>
    </xf>
    <xf numFmtId="0" fontId="0" fillId="6" borderId="10" xfId="0" applyFill="1" applyBorder="1" applyAlignment="1">
      <alignment horizontal="center" vertical="center"/>
    </xf>
    <xf numFmtId="2" fontId="0" fillId="6" borderId="0" xfId="0" applyNumberFormat="1" applyFill="1" applyBorder="1" applyAlignment="1">
      <alignment vertical="center" wrapText="1"/>
    </xf>
    <xf numFmtId="0" fontId="5" fillId="6" borderId="13" xfId="0" applyFont="1" applyFill="1" applyBorder="1" applyAlignment="1">
      <alignment horizontal="center" vertical="center"/>
    </xf>
    <xf numFmtId="0" fontId="6" fillId="6" borderId="13" xfId="0" applyFont="1" applyFill="1" applyBorder="1" applyAlignment="1">
      <alignment horizontal="center" vertical="center"/>
    </xf>
    <xf numFmtId="0" fontId="0" fillId="6" borderId="0" xfId="0" applyFill="1" applyBorder="1" applyAlignment="1">
      <alignment horizontal="center" vertical="center"/>
    </xf>
    <xf numFmtId="0" fontId="4" fillId="2" borderId="1" xfId="0" applyFont="1" applyFill="1" applyBorder="1" applyAlignment="1" applyProtection="1">
      <alignment vertical="center"/>
      <protection locked="0"/>
    </xf>
    <xf numFmtId="10" fontId="4" fillId="2" borderId="1" xfId="5"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10" fontId="0" fillId="2" borderId="1" xfId="5" applyNumberFormat="1" applyFont="1" applyFill="1" applyBorder="1" applyAlignment="1" applyProtection="1">
      <alignment horizontal="center" vertical="center"/>
      <protection locked="0"/>
    </xf>
    <xf numFmtId="0" fontId="0" fillId="6" borderId="15" xfId="0" applyFill="1" applyBorder="1" applyAlignment="1">
      <alignment vertical="center"/>
    </xf>
    <xf numFmtId="0" fontId="0" fillId="6" borderId="17" xfId="0" applyFill="1" applyBorder="1" applyAlignment="1">
      <alignment vertical="center"/>
    </xf>
    <xf numFmtId="0" fontId="0" fillId="6" borderId="18" xfId="0" applyFill="1" applyBorder="1" applyAlignment="1">
      <alignment vertical="center"/>
    </xf>
    <xf numFmtId="0" fontId="7" fillId="6" borderId="0" xfId="0" applyFont="1" applyFill="1" applyBorder="1" applyAlignment="1">
      <alignment horizontal="center" vertical="center"/>
    </xf>
    <xf numFmtId="0" fontId="0" fillId="6" borderId="19" xfId="0" applyFill="1" applyBorder="1" applyAlignment="1">
      <alignment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8" fillId="6" borderId="18" xfId="0" applyFont="1" applyFill="1" applyBorder="1" applyAlignment="1">
      <alignment vertical="center"/>
    </xf>
    <xf numFmtId="0" fontId="8" fillId="6" borderId="19" xfId="0" applyFont="1" applyFill="1" applyBorder="1" applyAlignment="1">
      <alignment vertical="center"/>
    </xf>
    <xf numFmtId="0" fontId="0" fillId="6" borderId="20" xfId="0" applyFill="1" applyBorder="1" applyAlignment="1">
      <alignment vertical="center"/>
    </xf>
    <xf numFmtId="0" fontId="0" fillId="6" borderId="21" xfId="0" applyFill="1" applyBorder="1" applyAlignment="1">
      <alignment vertical="center"/>
    </xf>
    <xf numFmtId="0" fontId="0" fillId="6" borderId="22" xfId="0" applyFill="1" applyBorder="1" applyAlignment="1">
      <alignment vertical="center"/>
    </xf>
    <xf numFmtId="0" fontId="0" fillId="6" borderId="9"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12" xfId="0" applyFill="1" applyBorder="1" applyAlignment="1">
      <alignment horizontal="center" vertical="center" wrapText="1"/>
    </xf>
    <xf numFmtId="2" fontId="0" fillId="6" borderId="10" xfId="0" applyNumberFormat="1" applyFill="1" applyBorder="1" applyAlignment="1">
      <alignment horizontal="center" vertical="center" wrapText="1"/>
    </xf>
    <xf numFmtId="2" fontId="0" fillId="6" borderId="14" xfId="0" applyNumberFormat="1" applyFill="1" applyBorder="1" applyAlignment="1">
      <alignment horizontal="center" vertical="center" wrapText="1"/>
    </xf>
    <xf numFmtId="2" fontId="0" fillId="6" borderId="11" xfId="0" applyNumberFormat="1" applyFill="1" applyBorder="1" applyAlignment="1">
      <alignment horizontal="center" vertical="center" wrapText="1"/>
    </xf>
    <xf numFmtId="0" fontId="0" fillId="6" borderId="0" xfId="0" applyFill="1" applyBorder="1" applyAlignment="1">
      <alignment horizontal="left" vertical="center" wrapText="1"/>
    </xf>
    <xf numFmtId="0" fontId="11" fillId="5" borderId="5" xfId="16" applyFont="1" applyFill="1" applyBorder="1" applyAlignment="1" applyProtection="1">
      <alignment horizontal="center" vertical="center"/>
      <protection locked="0"/>
    </xf>
    <xf numFmtId="0" fontId="11" fillId="5" borderId="7" xfId="16" applyFont="1" applyFill="1" applyBorder="1" applyAlignment="1" applyProtection="1">
      <alignment horizontal="center" vertical="center"/>
      <protection locked="0"/>
    </xf>
    <xf numFmtId="0" fontId="11" fillId="5" borderId="6" xfId="16" applyFont="1" applyFill="1" applyBorder="1" applyAlignment="1" applyProtection="1">
      <alignment horizontal="center" vertical="center"/>
      <protection locked="0"/>
    </xf>
    <xf numFmtId="0" fontId="0" fillId="6" borderId="1" xfId="0" applyFill="1" applyBorder="1" applyAlignment="1">
      <alignment horizontal="center" vertical="center" wrapTex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13" xfId="0" applyFill="1" applyBorder="1" applyAlignment="1">
      <alignment horizontal="left" vertical="center" wrapText="1"/>
    </xf>
    <xf numFmtId="0" fontId="0" fillId="6" borderId="13" xfId="0" applyFill="1" applyBorder="1" applyAlignment="1">
      <alignment horizontal="left" vertical="center"/>
    </xf>
    <xf numFmtId="0" fontId="11" fillId="4" borderId="5" xfId="16" applyFont="1" applyFill="1" applyBorder="1" applyAlignment="1" applyProtection="1">
      <alignment horizontal="center" vertical="center"/>
      <protection locked="0"/>
    </xf>
    <xf numFmtId="0" fontId="11" fillId="4" borderId="7" xfId="16" applyFont="1" applyFill="1" applyBorder="1" applyAlignment="1" applyProtection="1">
      <alignment horizontal="center" vertical="center"/>
      <protection locked="0"/>
    </xf>
    <xf numFmtId="0" fontId="11" fillId="4" borderId="6" xfId="16" applyFont="1" applyFill="1" applyBorder="1" applyAlignment="1" applyProtection="1">
      <alignment horizontal="center" vertical="center"/>
      <protection locked="0"/>
    </xf>
    <xf numFmtId="0" fontId="0" fillId="6" borderId="8" xfId="0" applyFill="1" applyBorder="1" applyAlignment="1">
      <alignment horizontal="center" vertical="center" wrapText="1"/>
    </xf>
    <xf numFmtId="0" fontId="0" fillId="6" borderId="10" xfId="0" applyFill="1" applyBorder="1" applyAlignment="1">
      <alignment horizontal="center" vertical="center" wrapText="1"/>
    </xf>
    <xf numFmtId="0" fontId="11" fillId="5" borderId="1" xfId="16" applyFont="1" applyFill="1" applyBorder="1" applyAlignment="1" applyProtection="1">
      <alignment horizontal="center" vertical="center"/>
      <protection locked="0"/>
    </xf>
    <xf numFmtId="0" fontId="11" fillId="3" borderId="1" xfId="16" applyFont="1" applyFill="1" applyBorder="1" applyAlignment="1" applyProtection="1">
      <alignment horizontal="center" vertical="center"/>
      <protection locked="0"/>
    </xf>
    <xf numFmtId="0" fontId="4" fillId="6" borderId="1" xfId="0" applyFont="1" applyFill="1" applyBorder="1" applyAlignment="1">
      <alignment horizontal="left" vertical="center"/>
    </xf>
    <xf numFmtId="0" fontId="12" fillId="6" borderId="16" xfId="0" applyFont="1" applyFill="1" applyBorder="1" applyAlignment="1">
      <alignment horizontal="center" vertical="center"/>
    </xf>
  </cellXfs>
  <cellStyles count="17">
    <cellStyle name="Lien hypertexte" xfId="1" builtinId="8" hidden="1"/>
    <cellStyle name="Lien hypertexte" xfId="3"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cellStyle name="Lien hypertexte visité" xfId="2" builtinId="9" hidden="1"/>
    <cellStyle name="Lien hypertexte visité" xfId="4"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Normal" xfId="0" builtinId="0"/>
    <cellStyle name="Pourcentage" xfId="5" builtinId="5"/>
  </cellStyles>
  <dxfs count="6">
    <dxf>
      <font>
        <color auto="1"/>
      </font>
      <fill>
        <patternFill patternType="solid">
          <fgColor indexed="64"/>
          <bgColor rgb="FFFF0000"/>
        </patternFill>
      </fill>
    </dxf>
    <dxf>
      <font>
        <color auto="1"/>
      </font>
      <fill>
        <patternFill patternType="solid">
          <fgColor rgb="FFFF0000"/>
          <bgColor rgb="FFFF0000"/>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auto="1"/>
      </font>
      <fill>
        <patternFill patternType="solid">
          <fgColor rgb="FFFF0000"/>
          <bgColor rgb="FFFF0000"/>
        </patternFill>
      </fill>
    </dxf>
    <dxf>
      <font>
        <color auto="1"/>
      </font>
      <fill>
        <patternFill patternType="solid">
          <fgColor indexed="64"/>
          <bgColor rgb="FFFF0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63500</xdr:colOff>
      <xdr:row>18</xdr:row>
      <xdr:rowOff>63500</xdr:rowOff>
    </xdr:from>
    <xdr:to>
      <xdr:col>9</xdr:col>
      <xdr:colOff>215900</xdr:colOff>
      <xdr:row>24</xdr:row>
      <xdr:rowOff>180500</xdr:rowOff>
    </xdr:to>
    <xdr:sp macro="" textlink="">
      <xdr:nvSpPr>
        <xdr:cNvPr id="5" name="Accolade fermante 4"/>
        <xdr:cNvSpPr/>
      </xdr:nvSpPr>
      <xdr:spPr>
        <a:xfrm>
          <a:off x="10452100" y="3251200"/>
          <a:ext cx="152400" cy="1260000"/>
        </a:xfrm>
        <a:prstGeom prst="rightBrace">
          <a:avLst/>
        </a:prstGeom>
        <a:ln>
          <a:solidFill>
            <a:schemeClr val="tx1"/>
          </a:solidFill>
        </a:ln>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9</xdr:col>
      <xdr:colOff>215900</xdr:colOff>
      <xdr:row>19</xdr:row>
      <xdr:rowOff>12700</xdr:rowOff>
    </xdr:from>
    <xdr:to>
      <xdr:col>11</xdr:col>
      <xdr:colOff>38100</xdr:colOff>
      <xdr:row>24</xdr:row>
      <xdr:rowOff>63500</xdr:rowOff>
    </xdr:to>
    <xdr:sp macro="" textlink="">
      <xdr:nvSpPr>
        <xdr:cNvPr id="7" name="ZoneTexte 6"/>
        <xdr:cNvSpPr txBox="1"/>
      </xdr:nvSpPr>
      <xdr:spPr>
        <a:xfrm>
          <a:off x="10604500" y="3314700"/>
          <a:ext cx="1790700" cy="100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a:t>Champs optionnels (en blanc) pour connaitre les droits de chaque organisation</a:t>
          </a:r>
        </a:p>
      </xdr:txBody>
    </xdr:sp>
    <xdr:clientData/>
  </xdr:twoCellAnchor>
  <xdr:twoCellAnchor>
    <xdr:from>
      <xdr:col>5</xdr:col>
      <xdr:colOff>63500</xdr:colOff>
      <xdr:row>5</xdr:row>
      <xdr:rowOff>38100</xdr:rowOff>
    </xdr:from>
    <xdr:to>
      <xdr:col>5</xdr:col>
      <xdr:colOff>243500</xdr:colOff>
      <xdr:row>9</xdr:row>
      <xdr:rowOff>0</xdr:rowOff>
    </xdr:to>
    <xdr:sp macro="" textlink="">
      <xdr:nvSpPr>
        <xdr:cNvPr id="8" name="Accolade fermante 7"/>
        <xdr:cNvSpPr/>
      </xdr:nvSpPr>
      <xdr:spPr>
        <a:xfrm>
          <a:off x="4686300" y="1016000"/>
          <a:ext cx="180000" cy="723900"/>
        </a:xfrm>
        <a:prstGeom prst="rightBrace">
          <a:avLst/>
        </a:prstGeom>
        <a:ln>
          <a:solidFill>
            <a:srgbClr val="FF0000"/>
          </a:solidFill>
        </a:ln>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5</xdr:col>
      <xdr:colOff>215900</xdr:colOff>
      <xdr:row>6</xdr:row>
      <xdr:rowOff>50800</xdr:rowOff>
    </xdr:from>
    <xdr:to>
      <xdr:col>6</xdr:col>
      <xdr:colOff>1016000</xdr:colOff>
      <xdr:row>8</xdr:row>
      <xdr:rowOff>0</xdr:rowOff>
    </xdr:to>
    <xdr:sp macro="" textlink="">
      <xdr:nvSpPr>
        <xdr:cNvPr id="9" name="ZoneTexte 8"/>
        <xdr:cNvSpPr txBox="1"/>
      </xdr:nvSpPr>
      <xdr:spPr>
        <a:xfrm>
          <a:off x="4838700" y="1219200"/>
          <a:ext cx="21844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Champs</a:t>
          </a:r>
          <a:r>
            <a:rPr lang="fr-FR" sz="1100" b="1" baseline="0">
              <a:solidFill>
                <a:srgbClr val="FF0000"/>
              </a:solidFill>
            </a:rPr>
            <a:t> à saisir obligatoirement</a:t>
          </a:r>
          <a:endParaRPr lang="fr-FR" sz="1100" b="1">
            <a:solidFill>
              <a:srgbClr val="FF0000"/>
            </a:solidFill>
          </a:endParaRPr>
        </a:p>
      </xdr:txBody>
    </xdr:sp>
    <xdr:clientData/>
  </xdr:twoCellAnchor>
  <xdr:twoCellAnchor>
    <xdr:from>
      <xdr:col>9</xdr:col>
      <xdr:colOff>33020</xdr:colOff>
      <xdr:row>16</xdr:row>
      <xdr:rowOff>190500</xdr:rowOff>
    </xdr:from>
    <xdr:to>
      <xdr:col>10</xdr:col>
      <xdr:colOff>38100</xdr:colOff>
      <xdr:row>18</xdr:row>
      <xdr:rowOff>50800</xdr:rowOff>
    </xdr:to>
    <xdr:grpSp>
      <xdr:nvGrpSpPr>
        <xdr:cNvPr id="13" name="Grouper 12"/>
        <xdr:cNvGrpSpPr/>
      </xdr:nvGrpSpPr>
      <xdr:grpSpPr>
        <a:xfrm>
          <a:off x="10701020" y="3568700"/>
          <a:ext cx="1148080" cy="317500"/>
          <a:chOff x="10421620" y="2933700"/>
          <a:chExt cx="1148080" cy="317500"/>
        </a:xfrm>
      </xdr:grpSpPr>
      <xdr:sp macro="" textlink="">
        <xdr:nvSpPr>
          <xdr:cNvPr id="10" name="Flèche vers la gauche 9"/>
          <xdr:cNvSpPr/>
        </xdr:nvSpPr>
        <xdr:spPr>
          <a:xfrm>
            <a:off x="10421620" y="2992120"/>
            <a:ext cx="347980" cy="220980"/>
          </a:xfrm>
          <a:prstGeom prst="leftArrow">
            <a:avLst/>
          </a:prstGeom>
          <a:solidFill>
            <a:srgbClr val="0000FF"/>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fr-FR"/>
          </a:p>
        </xdr:txBody>
      </xdr:sp>
      <xdr:sp macro="" textlink="">
        <xdr:nvSpPr>
          <xdr:cNvPr id="12" name="ZoneTexte 11"/>
          <xdr:cNvSpPr txBox="1"/>
        </xdr:nvSpPr>
        <xdr:spPr>
          <a:xfrm>
            <a:off x="10706100" y="2933700"/>
            <a:ext cx="8636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b="1">
                <a:solidFill>
                  <a:srgbClr val="0000FF"/>
                </a:solidFill>
              </a:rPr>
              <a:t>Vos droits</a:t>
            </a:r>
          </a:p>
        </xdr:txBody>
      </xdr:sp>
    </xdr:grpSp>
    <xdr:clientData/>
  </xdr:twoCellAnchor>
  <xdr:twoCellAnchor>
    <xdr:from>
      <xdr:col>10</xdr:col>
      <xdr:colOff>45720</xdr:colOff>
      <xdr:row>39</xdr:row>
      <xdr:rowOff>203200</xdr:rowOff>
    </xdr:from>
    <xdr:to>
      <xdr:col>11</xdr:col>
      <xdr:colOff>368300</xdr:colOff>
      <xdr:row>41</xdr:row>
      <xdr:rowOff>63500</xdr:rowOff>
    </xdr:to>
    <xdr:grpSp>
      <xdr:nvGrpSpPr>
        <xdr:cNvPr id="14" name="Grouper 13"/>
        <xdr:cNvGrpSpPr/>
      </xdr:nvGrpSpPr>
      <xdr:grpSpPr>
        <a:xfrm>
          <a:off x="11856720" y="9080500"/>
          <a:ext cx="1148080" cy="317500"/>
          <a:chOff x="10421620" y="2933700"/>
          <a:chExt cx="1148080" cy="317500"/>
        </a:xfrm>
      </xdr:grpSpPr>
      <xdr:sp macro="" textlink="">
        <xdr:nvSpPr>
          <xdr:cNvPr id="15" name="Flèche vers la gauche 14"/>
          <xdr:cNvSpPr/>
        </xdr:nvSpPr>
        <xdr:spPr>
          <a:xfrm>
            <a:off x="10421620" y="2992120"/>
            <a:ext cx="347980" cy="220980"/>
          </a:xfrm>
          <a:prstGeom prst="leftArrow">
            <a:avLst/>
          </a:prstGeom>
          <a:solidFill>
            <a:srgbClr val="0000FF"/>
          </a:solidFill>
          <a:ln/>
        </xdr:spPr>
        <xdr:style>
          <a:lnRef idx="1">
            <a:schemeClr val="accent1"/>
          </a:lnRef>
          <a:fillRef idx="3">
            <a:schemeClr val="accent1"/>
          </a:fillRef>
          <a:effectRef idx="2">
            <a:schemeClr val="accent1"/>
          </a:effectRef>
          <a:fontRef idx="minor">
            <a:schemeClr val="lt1"/>
          </a:fontRef>
        </xdr:style>
        <xdr:txBody>
          <a:bodyPr wrap="square"/>
          <a:lstStyle/>
          <a:p>
            <a:endParaRPr lang="fr-FR"/>
          </a:p>
        </xdr:txBody>
      </xdr:sp>
      <xdr:sp macro="" textlink="">
        <xdr:nvSpPr>
          <xdr:cNvPr id="16" name="ZoneTexte 15"/>
          <xdr:cNvSpPr txBox="1"/>
        </xdr:nvSpPr>
        <xdr:spPr>
          <a:xfrm>
            <a:off x="10706100" y="2933700"/>
            <a:ext cx="8636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100" b="1">
                <a:solidFill>
                  <a:srgbClr val="0000FF"/>
                </a:solidFill>
              </a:rPr>
              <a:t>Vos droits</a:t>
            </a:r>
          </a:p>
        </xdr:txBody>
      </xdr:sp>
    </xdr:grpSp>
    <xdr:clientData/>
  </xdr:twoCellAnchor>
  <xdr:twoCellAnchor editAs="oneCell">
    <xdr:from>
      <xdr:col>2</xdr:col>
      <xdr:colOff>127000</xdr:colOff>
      <xdr:row>1</xdr:row>
      <xdr:rowOff>12700</xdr:rowOff>
    </xdr:from>
    <xdr:to>
      <xdr:col>2</xdr:col>
      <xdr:colOff>1752600</xdr:colOff>
      <xdr:row>5</xdr:row>
      <xdr:rowOff>7618</xdr:rowOff>
    </xdr:to>
    <xdr:pic>
      <xdr:nvPicPr>
        <xdr:cNvPr id="17" name="Image 16" descr="logo-SDI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400" y="101600"/>
          <a:ext cx="1625600" cy="1341118"/>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egifrance.gouv.fr/affichTexteArticle.do;jsessionid=20E3436598CF3E2FE73CB08A49ADA90E.tpdila22v_3?idArticle=LEGIARTI000029983230&amp;cidTexte=LEGITEXT000006064981&amp;dateTexte=20150827" TargetMode="External"/><Relationship Id="rId4" Type="http://schemas.openxmlformats.org/officeDocument/2006/relationships/hyperlink" Target="http://www.legifrance.gouv.fr/affichTexteArticle.do;jsessionid=20E3436598CF3E2FE73CB08A49ADA90E.tpdila22v_3?idArticle=LEGIARTI000029983217&amp;cidTexte=LEGITEXT000006064981&amp;dateTexte=20150827" TargetMode="External"/><Relationship Id="rId5" Type="http://schemas.openxmlformats.org/officeDocument/2006/relationships/hyperlink" Target="http://www.legifrance.gouv.fr/affichTexteArticle.do;jsessionid=1CA666CDD33D87C28E2A4B268FE58E92.tpdila22v_3?idArticle=LEGIARTI000029983208&amp;cidTexte=LEGITEXT000006064981&amp;dateTexte=20150827" TargetMode="External"/><Relationship Id="rId6" Type="http://schemas.openxmlformats.org/officeDocument/2006/relationships/drawing" Target="../drawings/drawing1.xml"/><Relationship Id="rId1" Type="http://schemas.openxmlformats.org/officeDocument/2006/relationships/hyperlink" Target="http://www.legifrance.gouv.fr/affichTexte.do?cidTexte=LEGITEXT000006064981" TargetMode="External"/><Relationship Id="rId2" Type="http://schemas.openxmlformats.org/officeDocument/2006/relationships/hyperlink" Target="http://www.legifrance.gouv.fr/affichTexteArticle.do;jsessionid=6AE2986295848D5E52B74D3971A21E7B.tpdila22v_3?idArticle=LEGIARTI000029983238&amp;cidTexte=LEGITEXT000006064981&amp;dateTexte=201508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2"/>
  <sheetViews>
    <sheetView tabSelected="1" workbookViewId="0">
      <selection activeCell="F21" sqref="F21"/>
    </sheetView>
  </sheetViews>
  <sheetFormatPr baseColWidth="10" defaultRowHeight="15" x14ac:dyDescent="0"/>
  <cols>
    <col min="1" max="2" width="1.83203125" style="17" customWidth="1"/>
    <col min="3" max="3" width="24.33203125" style="1" customWidth="1"/>
    <col min="4" max="7" width="18.1640625" style="1" customWidth="1"/>
    <col min="8" max="9" width="19.6640625" style="1" customWidth="1"/>
    <col min="10" max="10" width="15" style="1" customWidth="1"/>
    <col min="11" max="11" width="10.83203125" style="1"/>
    <col min="12" max="12" width="10.83203125" style="17"/>
    <col min="13" max="13" width="1.83203125" style="17" customWidth="1"/>
    <col min="14" max="256" width="10.83203125" style="17"/>
    <col min="257" max="16384" width="10.83203125" style="1"/>
  </cols>
  <sheetData>
    <row r="1" spans="1:256" s="17" customFormat="1" ht="7" customHeight="1" thickBot="1"/>
    <row r="2" spans="1:256" ht="51" customHeight="1">
      <c r="B2" s="39"/>
      <c r="C2" s="78" t="s">
        <v>36</v>
      </c>
      <c r="D2" s="78"/>
      <c r="E2" s="78"/>
      <c r="F2" s="78"/>
      <c r="G2" s="78"/>
      <c r="H2" s="78"/>
      <c r="I2" s="78"/>
      <c r="J2" s="78"/>
      <c r="K2" s="78"/>
      <c r="L2" s="78"/>
      <c r="M2" s="40"/>
    </row>
    <row r="3" spans="1:256" ht="17" customHeight="1">
      <c r="B3" s="41"/>
      <c r="C3" s="42"/>
      <c r="D3" s="42"/>
      <c r="E3" s="42"/>
      <c r="F3" s="42"/>
      <c r="G3" s="42"/>
      <c r="H3" s="42"/>
      <c r="I3" s="42"/>
      <c r="J3" s="42"/>
      <c r="K3" s="24"/>
      <c r="L3" s="24"/>
      <c r="M3" s="43"/>
    </row>
    <row r="4" spans="1:256" ht="28" customHeight="1">
      <c r="B4" s="41"/>
      <c r="C4" s="42"/>
      <c r="D4" s="76" t="s">
        <v>20</v>
      </c>
      <c r="E4" s="76"/>
      <c r="F4" s="76"/>
      <c r="G4" s="76"/>
      <c r="H4" s="76"/>
      <c r="I4" s="76"/>
      <c r="J4" s="76"/>
      <c r="K4" s="76"/>
      <c r="L4" s="76"/>
      <c r="M4" s="43"/>
    </row>
    <row r="5" spans="1:256" ht="10" customHeight="1">
      <c r="B5" s="41"/>
      <c r="C5" s="42"/>
      <c r="D5" s="42"/>
      <c r="E5" s="42"/>
      <c r="F5" s="42"/>
      <c r="G5" s="42"/>
      <c r="H5" s="42"/>
      <c r="I5" s="42"/>
      <c r="J5" s="42"/>
      <c r="K5" s="24"/>
      <c r="L5" s="24"/>
      <c r="M5" s="43"/>
    </row>
    <row r="6" spans="1:256">
      <c r="B6" s="41"/>
      <c r="C6" s="77" t="s">
        <v>26</v>
      </c>
      <c r="D6" s="77"/>
      <c r="E6" s="34">
        <v>1131</v>
      </c>
      <c r="F6" s="24"/>
      <c r="G6" s="24"/>
      <c r="H6" s="24"/>
      <c r="I6" s="24"/>
      <c r="J6" s="24"/>
      <c r="K6" s="24"/>
      <c r="L6" s="24"/>
      <c r="M6" s="43"/>
    </row>
    <row r="7" spans="1:256">
      <c r="B7" s="41"/>
      <c r="C7" s="77" t="s">
        <v>33</v>
      </c>
      <c r="D7" s="77"/>
      <c r="E7" s="35">
        <v>0.44240000000000002</v>
      </c>
      <c r="F7" s="24"/>
      <c r="G7" s="24"/>
      <c r="H7" s="24"/>
      <c r="I7" s="24"/>
      <c r="J7" s="24"/>
      <c r="K7" s="24"/>
      <c r="L7" s="24"/>
      <c r="M7" s="43"/>
    </row>
    <row r="8" spans="1:256">
      <c r="B8" s="41"/>
      <c r="C8" s="77" t="s">
        <v>37</v>
      </c>
      <c r="D8" s="77"/>
      <c r="E8" s="34">
        <v>4</v>
      </c>
      <c r="F8" s="24"/>
      <c r="G8" s="24"/>
      <c r="H8" s="24"/>
      <c r="I8" s="24"/>
      <c r="J8" s="24"/>
      <c r="K8" s="24"/>
      <c r="L8" s="24"/>
      <c r="M8" s="43"/>
    </row>
    <row r="9" spans="1:256">
      <c r="B9" s="41"/>
      <c r="C9" s="77" t="s">
        <v>38</v>
      </c>
      <c r="D9" s="77"/>
      <c r="E9" s="34">
        <v>8</v>
      </c>
      <c r="F9" s="24"/>
      <c r="G9" s="24"/>
      <c r="H9" s="24"/>
      <c r="I9" s="24"/>
      <c r="J9" s="24"/>
      <c r="K9" s="24"/>
      <c r="L9" s="24"/>
      <c r="M9" s="43"/>
    </row>
    <row r="10" spans="1:256" ht="10" customHeight="1">
      <c r="B10" s="41"/>
      <c r="C10" s="24"/>
      <c r="D10" s="24"/>
      <c r="E10" s="24"/>
      <c r="F10" s="24"/>
      <c r="G10" s="24"/>
      <c r="H10" s="24"/>
      <c r="I10" s="24"/>
      <c r="J10" s="24"/>
      <c r="K10" s="24"/>
      <c r="L10" s="24"/>
      <c r="M10" s="43"/>
    </row>
    <row r="11" spans="1:256" ht="21" customHeight="1">
      <c r="B11" s="41"/>
      <c r="C11" s="75" t="s">
        <v>39</v>
      </c>
      <c r="D11" s="75"/>
      <c r="E11" s="75"/>
      <c r="F11" s="75"/>
      <c r="G11" s="75"/>
      <c r="H11" s="75"/>
      <c r="I11" s="75"/>
      <c r="J11" s="75"/>
      <c r="K11" s="75"/>
      <c r="L11" s="75"/>
      <c r="M11" s="43"/>
    </row>
    <row r="12" spans="1:256" ht="6" customHeight="1">
      <c r="B12" s="41"/>
      <c r="C12" s="24"/>
      <c r="D12" s="24"/>
      <c r="E12" s="24"/>
      <c r="F12" s="24"/>
      <c r="G12" s="24"/>
      <c r="H12" s="24"/>
      <c r="I12" s="24"/>
      <c r="J12" s="24"/>
      <c r="K12" s="24"/>
      <c r="L12" s="24"/>
      <c r="M12" s="43"/>
    </row>
    <row r="13" spans="1:256" s="2" customFormat="1" ht="14" customHeight="1">
      <c r="A13" s="22"/>
      <c r="B13" s="44"/>
      <c r="C13" s="62" t="s">
        <v>27</v>
      </c>
      <c r="D13" s="51" t="s">
        <v>30</v>
      </c>
      <c r="E13" s="52"/>
      <c r="F13" s="52"/>
      <c r="G13" s="52"/>
      <c r="H13" s="52"/>
      <c r="I13" s="53"/>
      <c r="J13" s="33"/>
      <c r="K13" s="33"/>
      <c r="L13" s="33"/>
      <c r="M13" s="45"/>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s="2" customFormat="1" ht="14" customHeight="1">
      <c r="A14" s="22"/>
      <c r="B14" s="44"/>
      <c r="C14" s="63"/>
      <c r="D14" s="54">
        <f>E6*D89/(1000*12)</f>
        <v>151.45975000000001</v>
      </c>
      <c r="E14" s="55"/>
      <c r="F14" s="55"/>
      <c r="G14" s="55"/>
      <c r="H14" s="55"/>
      <c r="I14" s="56"/>
      <c r="J14" s="30"/>
      <c r="K14" s="33"/>
      <c r="L14" s="33"/>
      <c r="M14" s="45"/>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ht="14" customHeight="1">
      <c r="B15" s="41"/>
      <c r="C15" s="63"/>
      <c r="D15" s="51" t="s">
        <v>31</v>
      </c>
      <c r="E15" s="53"/>
      <c r="F15" s="51" t="s">
        <v>32</v>
      </c>
      <c r="G15" s="53"/>
      <c r="H15" s="65" t="s">
        <v>24</v>
      </c>
      <c r="I15" s="61" t="s">
        <v>25</v>
      </c>
      <c r="J15" s="21"/>
      <c r="K15" s="24"/>
      <c r="L15" s="24"/>
      <c r="M15" s="43"/>
    </row>
    <row r="16" spans="1:256" ht="14" customHeight="1">
      <c r="B16" s="41"/>
      <c r="C16" s="63"/>
      <c r="D16" s="54">
        <f>D14/2</f>
        <v>75.729875000000007</v>
      </c>
      <c r="E16" s="56"/>
      <c r="F16" s="54">
        <f>D14/2</f>
        <v>75.729875000000007</v>
      </c>
      <c r="G16" s="56"/>
      <c r="H16" s="66"/>
      <c r="I16" s="61"/>
      <c r="J16" s="21"/>
      <c r="K16" s="24"/>
      <c r="L16" s="24"/>
      <c r="M16" s="43"/>
    </row>
    <row r="17" spans="1:256" ht="21" customHeight="1">
      <c r="B17" s="41"/>
      <c r="C17" s="64"/>
      <c r="D17" s="4" t="s">
        <v>21</v>
      </c>
      <c r="E17" s="4" t="s">
        <v>0</v>
      </c>
      <c r="F17" s="4" t="s">
        <v>22</v>
      </c>
      <c r="G17" s="4" t="s">
        <v>0</v>
      </c>
      <c r="H17" s="67"/>
      <c r="I17" s="61"/>
      <c r="J17" s="21"/>
      <c r="K17" s="24"/>
      <c r="L17" s="24"/>
      <c r="M17" s="43"/>
    </row>
    <row r="18" spans="1:256" s="3" customFormat="1">
      <c r="A18" s="23"/>
      <c r="B18" s="46"/>
      <c r="C18" s="5" t="s">
        <v>29</v>
      </c>
      <c r="D18" s="6">
        <f>E8</f>
        <v>4</v>
      </c>
      <c r="E18" s="8">
        <f t="shared" ref="E18:E25" si="0">$D$16*D18/$E$9</f>
        <v>37.864937500000003</v>
      </c>
      <c r="F18" s="7">
        <f>E7</f>
        <v>0.44240000000000002</v>
      </c>
      <c r="G18" s="8">
        <f>$F$16*F18</f>
        <v>33.502896700000001</v>
      </c>
      <c r="H18" s="8">
        <f t="shared" ref="H18:H25" si="1">E18+G18</f>
        <v>71.367834200000004</v>
      </c>
      <c r="I18" s="8">
        <f t="shared" ref="I18:I25" si="2">H18*12</f>
        <v>856.41401040000005</v>
      </c>
      <c r="J18" s="21"/>
      <c r="K18" s="18"/>
      <c r="L18" s="18"/>
      <c r="M18" s="47"/>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c r="B19" s="41"/>
      <c r="C19" s="36" t="s">
        <v>28</v>
      </c>
      <c r="D19" s="37">
        <v>2</v>
      </c>
      <c r="E19" s="13">
        <f t="shared" si="0"/>
        <v>18.932468750000002</v>
      </c>
      <c r="F19" s="38">
        <v>0.2994</v>
      </c>
      <c r="G19" s="13">
        <f>$F$16*F19</f>
        <v>22.673524575000002</v>
      </c>
      <c r="H19" s="13">
        <f t="shared" si="1"/>
        <v>41.605993325</v>
      </c>
      <c r="I19" s="13">
        <f t="shared" si="2"/>
        <v>499.2719199</v>
      </c>
      <c r="J19" s="21"/>
      <c r="K19" s="24"/>
      <c r="L19" s="24"/>
      <c r="M19" s="43"/>
    </row>
    <row r="20" spans="1:256">
      <c r="B20" s="41"/>
      <c r="C20" s="36" t="s">
        <v>44</v>
      </c>
      <c r="D20" s="37">
        <v>2</v>
      </c>
      <c r="E20" s="13">
        <f t="shared" si="0"/>
        <v>18.932468750000002</v>
      </c>
      <c r="F20" s="38">
        <v>0.25819999999999999</v>
      </c>
      <c r="G20" s="13">
        <f>$F$16*F20</f>
        <v>19.553453725000001</v>
      </c>
      <c r="H20" s="13">
        <f t="shared" si="1"/>
        <v>38.485922475000002</v>
      </c>
      <c r="I20" s="13">
        <f t="shared" si="2"/>
        <v>461.83106970000006</v>
      </c>
      <c r="J20" s="21"/>
      <c r="K20" s="24"/>
      <c r="L20" s="24"/>
      <c r="M20" s="43"/>
    </row>
    <row r="21" spans="1:256">
      <c r="B21" s="41"/>
      <c r="C21" s="36"/>
      <c r="D21" s="37"/>
      <c r="E21" s="13">
        <f t="shared" si="0"/>
        <v>0</v>
      </c>
      <c r="F21" s="38"/>
      <c r="G21" s="13">
        <f t="shared" ref="G21:G25" si="3">$F$16*F21</f>
        <v>0</v>
      </c>
      <c r="H21" s="13">
        <f t="shared" si="1"/>
        <v>0</v>
      </c>
      <c r="I21" s="13">
        <f t="shared" si="2"/>
        <v>0</v>
      </c>
      <c r="J21" s="21"/>
      <c r="K21" s="24"/>
      <c r="L21" s="24"/>
      <c r="M21" s="43"/>
    </row>
    <row r="22" spans="1:256">
      <c r="B22" s="41"/>
      <c r="C22" s="36"/>
      <c r="D22" s="37"/>
      <c r="E22" s="13">
        <f t="shared" si="0"/>
        <v>0</v>
      </c>
      <c r="F22" s="38"/>
      <c r="G22" s="13">
        <f t="shared" si="3"/>
        <v>0</v>
      </c>
      <c r="H22" s="13">
        <f t="shared" si="1"/>
        <v>0</v>
      </c>
      <c r="I22" s="13">
        <f t="shared" si="2"/>
        <v>0</v>
      </c>
      <c r="J22" s="21"/>
      <c r="K22" s="24"/>
      <c r="L22" s="24"/>
      <c r="M22" s="43"/>
    </row>
    <row r="23" spans="1:256">
      <c r="B23" s="41"/>
      <c r="C23" s="36"/>
      <c r="D23" s="37"/>
      <c r="E23" s="13">
        <f t="shared" si="0"/>
        <v>0</v>
      </c>
      <c r="F23" s="38"/>
      <c r="G23" s="13">
        <f t="shared" si="3"/>
        <v>0</v>
      </c>
      <c r="H23" s="13">
        <f t="shared" si="1"/>
        <v>0</v>
      </c>
      <c r="I23" s="13">
        <f t="shared" si="2"/>
        <v>0</v>
      </c>
      <c r="J23" s="21"/>
      <c r="K23" s="24"/>
      <c r="L23" s="24"/>
      <c r="M23" s="43"/>
    </row>
    <row r="24" spans="1:256">
      <c r="B24" s="41"/>
      <c r="C24" s="36"/>
      <c r="D24" s="37"/>
      <c r="E24" s="13">
        <f t="shared" si="0"/>
        <v>0</v>
      </c>
      <c r="F24" s="38"/>
      <c r="G24" s="13">
        <f t="shared" si="3"/>
        <v>0</v>
      </c>
      <c r="H24" s="13">
        <f t="shared" si="1"/>
        <v>0</v>
      </c>
      <c r="I24" s="13">
        <f t="shared" si="2"/>
        <v>0</v>
      </c>
      <c r="J24" s="21"/>
      <c r="K24" s="24"/>
      <c r="L24" s="24"/>
      <c r="M24" s="43"/>
    </row>
    <row r="25" spans="1:256">
      <c r="B25" s="41"/>
      <c r="C25" s="36"/>
      <c r="D25" s="37"/>
      <c r="E25" s="13">
        <f t="shared" si="0"/>
        <v>0</v>
      </c>
      <c r="F25" s="38"/>
      <c r="G25" s="13">
        <f t="shared" si="3"/>
        <v>0</v>
      </c>
      <c r="H25" s="13">
        <f t="shared" si="1"/>
        <v>0</v>
      </c>
      <c r="I25" s="13">
        <f t="shared" si="2"/>
        <v>0</v>
      </c>
      <c r="J25" s="21"/>
      <c r="K25" s="24"/>
      <c r="L25" s="24"/>
      <c r="M25" s="43"/>
    </row>
    <row r="26" spans="1:256" s="3" customFormat="1">
      <c r="A26" s="23"/>
      <c r="B26" s="46"/>
      <c r="C26" s="18"/>
      <c r="D26" s="15">
        <f>SUM(D18:D25)</f>
        <v>8</v>
      </c>
      <c r="E26" s="19"/>
      <c r="F26" s="16">
        <f>SUM(F18:F25)</f>
        <v>1</v>
      </c>
      <c r="G26" s="19"/>
      <c r="H26" s="20"/>
      <c r="I26" s="20"/>
      <c r="J26" s="20"/>
      <c r="K26" s="18"/>
      <c r="L26" s="18"/>
      <c r="M26" s="47"/>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row>
    <row r="27" spans="1:256" ht="10" customHeight="1">
      <c r="B27" s="41"/>
      <c r="C27" s="24"/>
      <c r="D27" s="24"/>
      <c r="E27" s="24"/>
      <c r="F27" s="24"/>
      <c r="G27" s="24"/>
      <c r="H27" s="24"/>
      <c r="I27" s="24"/>
      <c r="J27" s="24"/>
      <c r="K27" s="24"/>
      <c r="L27" s="24"/>
      <c r="M27" s="43"/>
    </row>
    <row r="28" spans="1:256" ht="21" customHeight="1">
      <c r="B28" s="41"/>
      <c r="C28" s="58" t="s">
        <v>41</v>
      </c>
      <c r="D28" s="59"/>
      <c r="E28" s="59"/>
      <c r="F28" s="59"/>
      <c r="G28" s="59"/>
      <c r="H28" s="59"/>
      <c r="I28" s="59"/>
      <c r="J28" s="59"/>
      <c r="K28" s="59"/>
      <c r="L28" s="60"/>
      <c r="M28" s="43"/>
    </row>
    <row r="29" spans="1:256" ht="41" customHeight="1">
      <c r="B29" s="41"/>
      <c r="C29" s="57" t="s">
        <v>40</v>
      </c>
      <c r="D29" s="57"/>
      <c r="E29" s="57"/>
      <c r="F29" s="57"/>
      <c r="G29" s="57"/>
      <c r="H29" s="57"/>
      <c r="I29" s="57"/>
      <c r="J29" s="57"/>
      <c r="K29" s="24"/>
      <c r="L29" s="24"/>
      <c r="M29" s="43"/>
    </row>
    <row r="30" spans="1:256" ht="10" customHeight="1">
      <c r="B30" s="41"/>
      <c r="C30" s="24"/>
      <c r="D30" s="24"/>
      <c r="E30" s="24"/>
      <c r="F30" s="24"/>
      <c r="G30" s="24"/>
      <c r="H30" s="24"/>
      <c r="I30" s="24"/>
      <c r="J30" s="24"/>
      <c r="K30" s="24"/>
      <c r="L30" s="24"/>
      <c r="M30" s="43"/>
    </row>
    <row r="31" spans="1:256" ht="21" customHeight="1">
      <c r="B31" s="41"/>
      <c r="C31" s="58" t="s">
        <v>42</v>
      </c>
      <c r="D31" s="59"/>
      <c r="E31" s="59"/>
      <c r="F31" s="59"/>
      <c r="G31" s="59"/>
      <c r="H31" s="59"/>
      <c r="I31" s="59"/>
      <c r="J31" s="59"/>
      <c r="K31" s="59"/>
      <c r="L31" s="60"/>
      <c r="M31" s="43"/>
    </row>
    <row r="32" spans="1:256" ht="81" customHeight="1">
      <c r="B32" s="41"/>
      <c r="C32" s="68" t="s">
        <v>43</v>
      </c>
      <c r="D32" s="69"/>
      <c r="E32" s="69"/>
      <c r="F32" s="69"/>
      <c r="G32" s="69"/>
      <c r="H32" s="69"/>
      <c r="I32" s="69"/>
      <c r="J32" s="69"/>
      <c r="K32" s="24"/>
      <c r="L32" s="24"/>
      <c r="M32" s="43"/>
    </row>
    <row r="33" spans="1:256" ht="10" customHeight="1">
      <c r="B33" s="41"/>
      <c r="C33" s="24"/>
      <c r="D33" s="24"/>
      <c r="E33" s="24"/>
      <c r="F33" s="24"/>
      <c r="G33" s="24"/>
      <c r="H33" s="24"/>
      <c r="I33" s="24"/>
      <c r="J33" s="24"/>
      <c r="K33" s="24"/>
      <c r="L33" s="24"/>
      <c r="M33" s="43"/>
    </row>
    <row r="34" spans="1:256" s="2" customFormat="1" ht="21" customHeight="1">
      <c r="A34" s="22"/>
      <c r="B34" s="44"/>
      <c r="C34" s="70" t="s">
        <v>23</v>
      </c>
      <c r="D34" s="71"/>
      <c r="E34" s="71"/>
      <c r="F34" s="71"/>
      <c r="G34" s="71"/>
      <c r="H34" s="71"/>
      <c r="I34" s="71"/>
      <c r="J34" s="71"/>
      <c r="K34" s="71"/>
      <c r="L34" s="72"/>
      <c r="M34" s="45"/>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row>
    <row r="35" spans="1:256" s="2" customFormat="1" ht="6" customHeight="1">
      <c r="A35" s="22"/>
      <c r="B35" s="44"/>
      <c r="C35" s="31"/>
      <c r="D35" s="32"/>
      <c r="E35" s="32"/>
      <c r="F35" s="32"/>
      <c r="G35" s="32"/>
      <c r="H35" s="32"/>
      <c r="I35" s="32"/>
      <c r="J35" s="32"/>
      <c r="K35" s="33"/>
      <c r="L35" s="33"/>
      <c r="M35" s="45"/>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1:256" s="2" customFormat="1" ht="14" customHeight="1">
      <c r="A36" s="22"/>
      <c r="B36" s="44"/>
      <c r="C36" s="62" t="s">
        <v>27</v>
      </c>
      <c r="D36" s="51" t="s">
        <v>30</v>
      </c>
      <c r="E36" s="52"/>
      <c r="F36" s="52"/>
      <c r="G36" s="52"/>
      <c r="H36" s="52"/>
      <c r="I36" s="52"/>
      <c r="J36" s="53"/>
      <c r="K36" s="33"/>
      <c r="L36" s="33"/>
      <c r="M36" s="45"/>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row>
    <row r="37" spans="1:256" s="2" customFormat="1" ht="14" customHeight="1">
      <c r="A37" s="22"/>
      <c r="B37" s="44"/>
      <c r="C37" s="63"/>
      <c r="D37" s="54">
        <f>C67</f>
        <v>300</v>
      </c>
      <c r="E37" s="55"/>
      <c r="F37" s="55"/>
      <c r="G37" s="55"/>
      <c r="H37" s="55"/>
      <c r="I37" s="55"/>
      <c r="J37" s="56"/>
      <c r="K37" s="33"/>
      <c r="L37" s="33"/>
      <c r="M37" s="45"/>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ht="14" customHeight="1">
      <c r="B38" s="41"/>
      <c r="C38" s="63"/>
      <c r="D38" s="51" t="s">
        <v>31</v>
      </c>
      <c r="E38" s="53"/>
      <c r="F38" s="51" t="s">
        <v>32</v>
      </c>
      <c r="G38" s="53"/>
      <c r="H38" s="65" t="s">
        <v>24</v>
      </c>
      <c r="I38" s="51" t="s">
        <v>25</v>
      </c>
      <c r="J38" s="61" t="s">
        <v>35</v>
      </c>
      <c r="K38" s="24"/>
      <c r="L38" s="24"/>
      <c r="M38" s="43"/>
    </row>
    <row r="39" spans="1:256" ht="14" customHeight="1">
      <c r="B39" s="41"/>
      <c r="C39" s="63"/>
      <c r="D39" s="54">
        <f>D37/2</f>
        <v>150</v>
      </c>
      <c r="E39" s="56"/>
      <c r="F39" s="54">
        <f>D37/2</f>
        <v>150</v>
      </c>
      <c r="G39" s="56"/>
      <c r="H39" s="66"/>
      <c r="I39" s="73"/>
      <c r="J39" s="61"/>
      <c r="K39" s="24"/>
      <c r="L39" s="24"/>
      <c r="M39" s="43"/>
    </row>
    <row r="40" spans="1:256" ht="21" customHeight="1">
      <c r="B40" s="41"/>
      <c r="C40" s="64"/>
      <c r="D40" s="4" t="s">
        <v>21</v>
      </c>
      <c r="E40" s="4" t="s">
        <v>0</v>
      </c>
      <c r="F40" s="4" t="s">
        <v>22</v>
      </c>
      <c r="G40" s="4" t="s">
        <v>0</v>
      </c>
      <c r="H40" s="67"/>
      <c r="I40" s="74"/>
      <c r="J40" s="61"/>
      <c r="K40" s="24"/>
      <c r="L40" s="24"/>
      <c r="M40" s="43"/>
    </row>
    <row r="41" spans="1:256" s="3" customFormat="1">
      <c r="A41" s="23"/>
      <c r="B41" s="46"/>
      <c r="C41" s="5" t="s">
        <v>29</v>
      </c>
      <c r="D41" s="6">
        <f>E8</f>
        <v>4</v>
      </c>
      <c r="E41" s="8">
        <f t="shared" ref="E41:E48" si="4">$D$39*D41/$E$9</f>
        <v>75</v>
      </c>
      <c r="F41" s="7">
        <f>E7</f>
        <v>0.44240000000000002</v>
      </c>
      <c r="G41" s="8">
        <f>$F$39*F41</f>
        <v>66.36</v>
      </c>
      <c r="H41" s="8">
        <f>E41+G41</f>
        <v>141.36000000000001</v>
      </c>
      <c r="I41" s="8">
        <f>H41*12</f>
        <v>1696.3200000000002</v>
      </c>
      <c r="J41" s="9">
        <f t="shared" ref="J41:J48" si="5">I41/$D$89</f>
        <v>1.0555818294959554</v>
      </c>
      <c r="K41" s="18"/>
      <c r="L41" s="18"/>
      <c r="M41" s="47"/>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row>
    <row r="42" spans="1:256">
      <c r="B42" s="41"/>
      <c r="C42" s="10" t="str">
        <f>C19</f>
        <v>CGT</v>
      </c>
      <c r="D42" s="11">
        <f>D19</f>
        <v>2</v>
      </c>
      <c r="E42" s="13">
        <f t="shared" si="4"/>
        <v>37.5</v>
      </c>
      <c r="F42" s="12">
        <f t="shared" ref="F42:F48" si="6">F19</f>
        <v>0.2994</v>
      </c>
      <c r="G42" s="13">
        <f>$F$39*F19</f>
        <v>44.91</v>
      </c>
      <c r="H42" s="13">
        <f>E42+G42</f>
        <v>82.41</v>
      </c>
      <c r="I42" s="13">
        <f t="shared" ref="I42:I48" si="7">H42*12</f>
        <v>988.92</v>
      </c>
      <c r="J42" s="14">
        <f t="shared" si="5"/>
        <v>0.61538270068450529</v>
      </c>
      <c r="K42" s="24"/>
      <c r="L42" s="24"/>
      <c r="M42" s="43"/>
    </row>
    <row r="43" spans="1:256">
      <c r="B43" s="41"/>
      <c r="C43" s="10" t="str">
        <f t="shared" ref="C43:C48" si="8">C20</f>
        <v>SA SDIS</v>
      </c>
      <c r="D43" s="11">
        <f t="shared" ref="D43:D48" si="9">D20</f>
        <v>2</v>
      </c>
      <c r="E43" s="13">
        <f t="shared" si="4"/>
        <v>37.5</v>
      </c>
      <c r="F43" s="12">
        <f t="shared" si="6"/>
        <v>0.25819999999999999</v>
      </c>
      <c r="G43" s="13">
        <f>$F$39*F20</f>
        <v>38.729999999999997</v>
      </c>
      <c r="H43" s="13">
        <f t="shared" ref="H43:H48" si="10">E43+G43</f>
        <v>76.22999999999999</v>
      </c>
      <c r="I43" s="13">
        <f t="shared" si="7"/>
        <v>914.75999999999988</v>
      </c>
      <c r="J43" s="14">
        <f t="shared" si="5"/>
        <v>0.56923459863098935</v>
      </c>
      <c r="K43" s="24"/>
      <c r="L43" s="24"/>
      <c r="M43" s="43"/>
    </row>
    <row r="44" spans="1:256">
      <c r="B44" s="41"/>
      <c r="C44" s="10">
        <f t="shared" si="8"/>
        <v>0</v>
      </c>
      <c r="D44" s="11">
        <f t="shared" si="9"/>
        <v>0</v>
      </c>
      <c r="E44" s="13">
        <f t="shared" si="4"/>
        <v>0</v>
      </c>
      <c r="F44" s="12">
        <f t="shared" si="6"/>
        <v>0</v>
      </c>
      <c r="G44" s="13">
        <f t="shared" ref="G44:G48" si="11">$F$39*F21</f>
        <v>0</v>
      </c>
      <c r="H44" s="13">
        <f t="shared" si="10"/>
        <v>0</v>
      </c>
      <c r="I44" s="13">
        <f t="shared" si="7"/>
        <v>0</v>
      </c>
      <c r="J44" s="14">
        <f t="shared" si="5"/>
        <v>0</v>
      </c>
      <c r="K44" s="24"/>
      <c r="L44" s="24"/>
      <c r="M44" s="43"/>
    </row>
    <row r="45" spans="1:256">
      <c r="B45" s="41"/>
      <c r="C45" s="10">
        <f t="shared" si="8"/>
        <v>0</v>
      </c>
      <c r="D45" s="11">
        <f t="shared" si="9"/>
        <v>0</v>
      </c>
      <c r="E45" s="13">
        <f t="shared" si="4"/>
        <v>0</v>
      </c>
      <c r="F45" s="12">
        <f t="shared" si="6"/>
        <v>0</v>
      </c>
      <c r="G45" s="13">
        <f t="shared" si="11"/>
        <v>0</v>
      </c>
      <c r="H45" s="13">
        <f t="shared" si="10"/>
        <v>0</v>
      </c>
      <c r="I45" s="13">
        <f t="shared" si="7"/>
        <v>0</v>
      </c>
      <c r="J45" s="14">
        <f t="shared" si="5"/>
        <v>0</v>
      </c>
      <c r="K45" s="24"/>
      <c r="L45" s="24"/>
      <c r="M45" s="43"/>
    </row>
    <row r="46" spans="1:256">
      <c r="B46" s="41"/>
      <c r="C46" s="10">
        <f t="shared" si="8"/>
        <v>0</v>
      </c>
      <c r="D46" s="11">
        <f t="shared" si="9"/>
        <v>0</v>
      </c>
      <c r="E46" s="13">
        <f t="shared" si="4"/>
        <v>0</v>
      </c>
      <c r="F46" s="12">
        <f t="shared" si="6"/>
        <v>0</v>
      </c>
      <c r="G46" s="13">
        <f t="shared" si="11"/>
        <v>0</v>
      </c>
      <c r="H46" s="13">
        <f t="shared" si="10"/>
        <v>0</v>
      </c>
      <c r="I46" s="13">
        <f t="shared" si="7"/>
        <v>0</v>
      </c>
      <c r="J46" s="14">
        <f t="shared" si="5"/>
        <v>0</v>
      </c>
      <c r="K46" s="24"/>
      <c r="L46" s="24"/>
      <c r="M46" s="43"/>
    </row>
    <row r="47" spans="1:256">
      <c r="B47" s="41"/>
      <c r="C47" s="10">
        <f t="shared" si="8"/>
        <v>0</v>
      </c>
      <c r="D47" s="11">
        <f t="shared" si="9"/>
        <v>0</v>
      </c>
      <c r="E47" s="13">
        <f t="shared" si="4"/>
        <v>0</v>
      </c>
      <c r="F47" s="12">
        <f t="shared" si="6"/>
        <v>0</v>
      </c>
      <c r="G47" s="13">
        <f t="shared" si="11"/>
        <v>0</v>
      </c>
      <c r="H47" s="13">
        <f t="shared" si="10"/>
        <v>0</v>
      </c>
      <c r="I47" s="13">
        <f t="shared" si="7"/>
        <v>0</v>
      </c>
      <c r="J47" s="14">
        <f t="shared" si="5"/>
        <v>0</v>
      </c>
      <c r="K47" s="24"/>
      <c r="L47" s="24"/>
      <c r="M47" s="43"/>
    </row>
    <row r="48" spans="1:256">
      <c r="B48" s="41"/>
      <c r="C48" s="10">
        <f t="shared" si="8"/>
        <v>0</v>
      </c>
      <c r="D48" s="11">
        <f t="shared" si="9"/>
        <v>0</v>
      </c>
      <c r="E48" s="13">
        <f t="shared" si="4"/>
        <v>0</v>
      </c>
      <c r="F48" s="12">
        <f t="shared" si="6"/>
        <v>0</v>
      </c>
      <c r="G48" s="13">
        <f t="shared" si="11"/>
        <v>0</v>
      </c>
      <c r="H48" s="13">
        <f t="shared" si="10"/>
        <v>0</v>
      </c>
      <c r="I48" s="13">
        <f t="shared" si="7"/>
        <v>0</v>
      </c>
      <c r="J48" s="14">
        <f t="shared" si="5"/>
        <v>0</v>
      </c>
      <c r="K48" s="24"/>
      <c r="L48" s="24"/>
      <c r="M48" s="43"/>
    </row>
    <row r="49" spans="1:256" s="3" customFormat="1">
      <c r="A49" s="23"/>
      <c r="B49" s="46"/>
      <c r="C49" s="18"/>
      <c r="D49" s="15">
        <f>SUM(D41:D48)</f>
        <v>8</v>
      </c>
      <c r="E49" s="19"/>
      <c r="F49" s="16">
        <f>SUM(F41:F48)</f>
        <v>1</v>
      </c>
      <c r="G49" s="19"/>
      <c r="H49" s="20"/>
      <c r="I49" s="20"/>
      <c r="J49" s="20"/>
      <c r="K49" s="18"/>
      <c r="L49" s="18"/>
      <c r="M49" s="47"/>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row>
    <row r="50" spans="1:256" ht="9" customHeight="1" thickBot="1">
      <c r="B50" s="48"/>
      <c r="C50" s="49"/>
      <c r="D50" s="49"/>
      <c r="E50" s="49"/>
      <c r="F50" s="49"/>
      <c r="G50" s="49"/>
      <c r="H50" s="49"/>
      <c r="I50" s="49"/>
      <c r="J50" s="49"/>
      <c r="K50" s="49"/>
      <c r="L50" s="49"/>
      <c r="M50" s="50"/>
    </row>
    <row r="51" spans="1:256" ht="20" customHeight="1">
      <c r="C51" s="17"/>
      <c r="D51" s="17"/>
      <c r="E51" s="17"/>
      <c r="F51" s="17"/>
      <c r="G51" s="17"/>
      <c r="H51" s="17"/>
      <c r="I51" s="17"/>
      <c r="J51" s="17"/>
      <c r="K51" s="17"/>
    </row>
    <row r="52" spans="1:256" s="17" customFormat="1"/>
    <row r="53" spans="1:256" s="17" customFormat="1"/>
    <row r="54" spans="1:256" s="17" customFormat="1"/>
    <row r="55" spans="1:256" s="17" customFormat="1"/>
    <row r="56" spans="1:256" s="17" customFormat="1"/>
    <row r="57" spans="1:256" s="17" customFormat="1"/>
    <row r="58" spans="1:256" s="17" customFormat="1"/>
    <row r="59" spans="1:256" s="17" customFormat="1"/>
    <row r="60" spans="1:256" s="17" customFormat="1"/>
    <row r="61" spans="1:256" s="17" customFormat="1"/>
    <row r="62" spans="1:256" s="17" customFormat="1"/>
    <row r="63" spans="1:256" s="17" customFormat="1"/>
    <row r="64" spans="1:256" s="17" customFormat="1"/>
    <row r="65" spans="3:5" s="17" customFormat="1" hidden="1"/>
    <row r="66" spans="3:5" s="24" customFormat="1" hidden="1">
      <c r="C66" s="26" t="s">
        <v>1</v>
      </c>
    </row>
    <row r="67" spans="3:5" s="24" customFormat="1" hidden="1">
      <c r="C67" s="27">
        <f>SUM(C69:C86)</f>
        <v>300</v>
      </c>
    </row>
    <row r="68" spans="3:5" s="25" customFormat="1" hidden="1"/>
    <row r="69" spans="3:5" s="25" customFormat="1" hidden="1">
      <c r="C69" s="25">
        <f>IF($E$6&lt;100,D69,0)</f>
        <v>0</v>
      </c>
      <c r="D69" s="25">
        <f>E6</f>
        <v>1131</v>
      </c>
      <c r="E69" s="28" t="s">
        <v>2</v>
      </c>
    </row>
    <row r="70" spans="3:5" s="25" customFormat="1" hidden="1">
      <c r="C70" s="25">
        <f>IF(AND($E$6&gt;99,$E$6&lt;201),D70,0)</f>
        <v>0</v>
      </c>
      <c r="D70" s="25">
        <v>100</v>
      </c>
      <c r="E70" s="28" t="s">
        <v>3</v>
      </c>
    </row>
    <row r="71" spans="3:5" s="25" customFormat="1" hidden="1">
      <c r="C71" s="25">
        <f>IF(AND($E$6&gt;200,$E$6&lt;401),D71,0)</f>
        <v>0</v>
      </c>
      <c r="D71" s="25">
        <v>130</v>
      </c>
      <c r="E71" s="28" t="s">
        <v>4</v>
      </c>
    </row>
    <row r="72" spans="3:5" s="25" customFormat="1" hidden="1">
      <c r="C72" s="25">
        <f>IF(AND($E$6&gt;400,$E$6&lt;601),D72,0)</f>
        <v>0</v>
      </c>
      <c r="D72" s="25">
        <v>170</v>
      </c>
      <c r="E72" s="28" t="s">
        <v>5</v>
      </c>
    </row>
    <row r="73" spans="3:5" s="25" customFormat="1" hidden="1">
      <c r="C73" s="25">
        <f>IF(AND($E$6&gt;600,$E$6&lt;801),D73,0)</f>
        <v>0</v>
      </c>
      <c r="D73" s="25">
        <v>210</v>
      </c>
      <c r="E73" s="28" t="s">
        <v>6</v>
      </c>
    </row>
    <row r="74" spans="3:5" s="25" customFormat="1" hidden="1">
      <c r="C74" s="25">
        <f>IF(AND($E$6&gt;800,$E$6&lt;1001),D74,0)</f>
        <v>0</v>
      </c>
      <c r="D74" s="25">
        <v>250</v>
      </c>
      <c r="E74" s="28" t="s">
        <v>7</v>
      </c>
    </row>
    <row r="75" spans="3:5" s="25" customFormat="1" hidden="1">
      <c r="C75" s="25">
        <f>IF(AND($E$6&gt;1000,$E$6&lt;1251),D75,0)</f>
        <v>300</v>
      </c>
      <c r="D75" s="25">
        <v>300</v>
      </c>
      <c r="E75" s="28" t="s">
        <v>8</v>
      </c>
    </row>
    <row r="76" spans="3:5" s="25" customFormat="1" hidden="1">
      <c r="C76" s="25">
        <f>IF(AND($E$6&gt;1250,$E$6&lt;1501),D76,0)</f>
        <v>0</v>
      </c>
      <c r="D76" s="25">
        <v>350</v>
      </c>
      <c r="E76" s="28" t="s">
        <v>9</v>
      </c>
    </row>
    <row r="77" spans="3:5" s="25" customFormat="1" hidden="1">
      <c r="C77" s="25">
        <f>IF(AND($E$6&gt;1500,$E$6&lt;1751),D77,0)</f>
        <v>0</v>
      </c>
      <c r="D77" s="25">
        <v>400</v>
      </c>
      <c r="E77" s="28" t="s">
        <v>10</v>
      </c>
    </row>
    <row r="78" spans="3:5" s="25" customFormat="1" hidden="1">
      <c r="C78" s="25">
        <f>IF(AND($E$6&gt;1750,$E$6&lt;2001),D78,0)</f>
        <v>0</v>
      </c>
      <c r="D78" s="25">
        <v>450</v>
      </c>
      <c r="E78" s="28" t="s">
        <v>11</v>
      </c>
    </row>
    <row r="79" spans="3:5" s="25" customFormat="1" hidden="1">
      <c r="C79" s="25">
        <f>IF(AND($E$6&gt;2000,$E$6&lt;3001),D79,0)</f>
        <v>0</v>
      </c>
      <c r="D79" s="25">
        <v>550</v>
      </c>
      <c r="E79" s="28" t="s">
        <v>12</v>
      </c>
    </row>
    <row r="80" spans="3:5" s="25" customFormat="1" hidden="1">
      <c r="C80" s="25">
        <f>IF(AND($E$6&gt;3000,$E$6&lt;4001),D80,0)</f>
        <v>0</v>
      </c>
      <c r="D80" s="25">
        <v>650</v>
      </c>
      <c r="E80" s="28" t="s">
        <v>13</v>
      </c>
    </row>
    <row r="81" spans="3:5" s="25" customFormat="1" hidden="1">
      <c r="C81" s="25">
        <f>IF(AND($E$6&gt;4000,$E$6&lt;5001),D81,0)</f>
        <v>0</v>
      </c>
      <c r="D81" s="25">
        <v>1000</v>
      </c>
      <c r="E81" s="28" t="s">
        <v>14</v>
      </c>
    </row>
    <row r="82" spans="3:5" s="25" customFormat="1" hidden="1">
      <c r="C82" s="25">
        <f>IF(AND($E$6&gt;5000,$E$6&lt;10001),D82,0)</f>
        <v>0</v>
      </c>
      <c r="D82" s="25">
        <v>1500</v>
      </c>
      <c r="E82" s="28" t="s">
        <v>15</v>
      </c>
    </row>
    <row r="83" spans="3:5" s="25" customFormat="1" hidden="1">
      <c r="C83" s="25">
        <f>IF(AND($E$6&gt;10000,$E$6&lt;17001),D83,0)</f>
        <v>0</v>
      </c>
      <c r="D83" s="25">
        <v>1700</v>
      </c>
      <c r="E83" s="28" t="s">
        <v>16</v>
      </c>
    </row>
    <row r="84" spans="3:5" s="25" customFormat="1" hidden="1">
      <c r="C84" s="25">
        <f>IF(AND($E$6&gt;17000,$E$6&lt;25001),D84,0)</f>
        <v>0</v>
      </c>
      <c r="D84" s="25">
        <v>1800</v>
      </c>
      <c r="E84" s="28" t="s">
        <v>17</v>
      </c>
    </row>
    <row r="85" spans="3:5" s="25" customFormat="1" hidden="1">
      <c r="C85" s="25">
        <f>IF(AND($E$6&gt;25000,$E$6&lt;50001),D85,0)</f>
        <v>0</v>
      </c>
      <c r="D85" s="25">
        <v>2000</v>
      </c>
      <c r="E85" s="28" t="s">
        <v>18</v>
      </c>
    </row>
    <row r="86" spans="3:5" s="25" customFormat="1" hidden="1">
      <c r="C86" s="25">
        <f>IF($E$6&gt;50000,D86,0)</f>
        <v>0</v>
      </c>
      <c r="D86" s="25">
        <v>2500</v>
      </c>
      <c r="E86" s="28" t="s">
        <v>19</v>
      </c>
    </row>
    <row r="87" spans="3:5" s="24" customFormat="1" hidden="1"/>
    <row r="88" spans="3:5" s="24" customFormat="1" hidden="1"/>
    <row r="89" spans="3:5" s="24" customFormat="1" hidden="1">
      <c r="C89" s="24" t="s">
        <v>34</v>
      </c>
      <c r="D89" s="29">
        <v>1607</v>
      </c>
    </row>
    <row r="90" spans="3:5" s="24" customFormat="1" hidden="1"/>
    <row r="91" spans="3:5" s="17" customFormat="1"/>
    <row r="92" spans="3:5" s="17" customFormat="1"/>
    <row r="93" spans="3:5" s="17" customFormat="1"/>
    <row r="94" spans="3:5" s="17" customFormat="1"/>
    <row r="95" spans="3:5" s="17" customFormat="1"/>
    <row r="96" spans="3:5" s="17" customFormat="1"/>
    <row r="97" s="17" customFormat="1"/>
    <row r="98" s="17" customFormat="1"/>
    <row r="99" s="17" customFormat="1"/>
    <row r="100" s="17" customFormat="1"/>
    <row r="101" s="17" customFormat="1"/>
    <row r="102" s="17" customFormat="1"/>
    <row r="103" s="17" customFormat="1"/>
    <row r="104" s="17" customFormat="1"/>
    <row r="105" s="17" customFormat="1"/>
    <row r="106" s="17" customFormat="1"/>
    <row r="107" s="17" customFormat="1"/>
    <row r="108" s="17" customFormat="1"/>
    <row r="109" s="17" customFormat="1"/>
    <row r="110" s="17" customFormat="1"/>
    <row r="111" s="17" customFormat="1"/>
    <row r="112" s="17" customFormat="1"/>
    <row r="113" s="17" customFormat="1"/>
    <row r="114" s="17" customFormat="1"/>
    <row r="115" s="17" customFormat="1"/>
    <row r="116" s="17" customFormat="1"/>
    <row r="117" s="17" customFormat="1"/>
    <row r="118" s="17" customFormat="1"/>
    <row r="119" s="17" customFormat="1"/>
    <row r="120" s="17" customFormat="1"/>
    <row r="121" s="17" customFormat="1"/>
    <row r="122" s="17" customFormat="1"/>
    <row r="123" s="17" customFormat="1"/>
    <row r="124" s="17" customFormat="1"/>
    <row r="125" s="17" customFormat="1"/>
    <row r="126" s="17" customFormat="1"/>
    <row r="127" s="17" customFormat="1"/>
    <row r="128" s="17" customFormat="1"/>
    <row r="129" s="17" customFormat="1"/>
    <row r="130" s="17" customFormat="1"/>
    <row r="131" s="17" customFormat="1"/>
    <row r="132" s="17" customFormat="1"/>
    <row r="133" s="17" customFormat="1"/>
    <row r="134" s="17" customFormat="1"/>
    <row r="135" s="17" customFormat="1"/>
    <row r="136" s="17" customFormat="1"/>
    <row r="137" s="17" customFormat="1"/>
    <row r="138" s="17" customFormat="1"/>
    <row r="139" s="17" customFormat="1"/>
    <row r="140" s="17" customFormat="1"/>
    <row r="141" s="17" customFormat="1"/>
    <row r="142" s="17" customFormat="1"/>
    <row r="143" s="17" customFormat="1"/>
    <row r="144" s="17" customFormat="1"/>
    <row r="145" s="17" customFormat="1"/>
    <row r="146" s="17" customFormat="1"/>
    <row r="147" s="17" customFormat="1"/>
    <row r="148" s="17" customFormat="1"/>
    <row r="149" s="17" customFormat="1"/>
    <row r="150" s="17" customFormat="1"/>
    <row r="151" s="17" customFormat="1"/>
    <row r="152" s="17" customFormat="1"/>
    <row r="153" s="17" customFormat="1"/>
    <row r="154" s="17" customFormat="1"/>
    <row r="155" s="17" customFormat="1"/>
    <row r="156" s="17" customFormat="1"/>
    <row r="157" s="17" customFormat="1"/>
    <row r="158" s="17" customFormat="1"/>
    <row r="159" s="17" customFormat="1"/>
    <row r="160" s="17" customFormat="1"/>
    <row r="161" s="17" customFormat="1"/>
    <row r="162" s="17" customFormat="1"/>
    <row r="163" s="17" customFormat="1"/>
    <row r="164" s="17" customFormat="1"/>
    <row r="165" s="17" customFormat="1"/>
    <row r="166" s="17" customFormat="1"/>
    <row r="167" s="17" customFormat="1"/>
    <row r="168" s="17" customFormat="1"/>
    <row r="169" s="17" customFormat="1"/>
    <row r="170" s="17" customFormat="1"/>
    <row r="171" s="17" customFormat="1"/>
    <row r="172" s="17" customFormat="1"/>
    <row r="173" s="17" customFormat="1"/>
    <row r="174" s="17" customFormat="1"/>
    <row r="175" s="17" customFormat="1"/>
    <row r="176" s="17" customFormat="1"/>
    <row r="177" s="17" customFormat="1"/>
    <row r="178" s="17" customFormat="1"/>
    <row r="179" s="17" customFormat="1"/>
    <row r="180" s="17" customFormat="1"/>
    <row r="181" s="17" customFormat="1"/>
    <row r="182" s="17" customFormat="1"/>
    <row r="183" s="17" customFormat="1"/>
    <row r="184" s="17" customFormat="1"/>
    <row r="185" s="17" customFormat="1"/>
    <row r="186" s="17" customFormat="1"/>
    <row r="187" s="17" customFormat="1"/>
    <row r="188" s="17" customFormat="1"/>
    <row r="189" s="17" customFormat="1"/>
    <row r="190" s="17" customFormat="1"/>
    <row r="191" s="17" customFormat="1"/>
    <row r="192" s="17" customFormat="1"/>
    <row r="193" s="17" customFormat="1"/>
    <row r="194" s="17" customFormat="1"/>
    <row r="195" s="17" customFormat="1"/>
    <row r="196" s="17" customFormat="1"/>
    <row r="197" s="17" customFormat="1"/>
    <row r="198" s="17" customFormat="1"/>
    <row r="199" s="17" customFormat="1"/>
    <row r="200" s="17" customFormat="1"/>
    <row r="201" s="17" customFormat="1"/>
    <row r="202" s="17" customFormat="1"/>
    <row r="203" s="17" customFormat="1"/>
    <row r="204" s="17" customFormat="1"/>
    <row r="205" s="17" customFormat="1"/>
    <row r="206" s="17" customFormat="1"/>
    <row r="207" s="17" customFormat="1"/>
    <row r="208" s="17" customFormat="1"/>
    <row r="209" s="17" customFormat="1"/>
    <row r="210" s="17" customFormat="1"/>
    <row r="211" s="17" customFormat="1"/>
    <row r="212" s="17" customFormat="1"/>
    <row r="213" s="17" customFormat="1"/>
    <row r="214" s="17" customFormat="1"/>
    <row r="215" s="17" customFormat="1"/>
    <row r="216" s="17" customFormat="1"/>
    <row r="217" s="17" customFormat="1"/>
    <row r="218" s="17" customFormat="1"/>
    <row r="219" s="17" customFormat="1"/>
    <row r="220" s="17" customFormat="1"/>
    <row r="221" s="17" customFormat="1"/>
    <row r="222" s="17" customFormat="1"/>
    <row r="223" s="17" customFormat="1"/>
    <row r="224" s="17" customFormat="1"/>
    <row r="225" s="17" customFormat="1"/>
    <row r="226" s="17" customFormat="1"/>
    <row r="227" s="17" customFormat="1"/>
    <row r="228" s="17" customFormat="1"/>
    <row r="229" s="17" customFormat="1"/>
    <row r="230" s="17" customFormat="1"/>
    <row r="231" s="17" customFormat="1"/>
    <row r="232" s="17" customFormat="1"/>
    <row r="233" s="17" customFormat="1"/>
    <row r="234" s="17" customFormat="1"/>
    <row r="235" s="17" customFormat="1"/>
    <row r="236" s="17" customFormat="1"/>
    <row r="237" s="17" customFormat="1"/>
    <row r="238" s="17" customFormat="1"/>
    <row r="239" s="17" customFormat="1"/>
    <row r="240" s="17" customFormat="1"/>
    <row r="241" s="17" customFormat="1"/>
    <row r="242" s="17" customFormat="1"/>
    <row r="243" s="17" customFormat="1"/>
    <row r="244" s="17" customFormat="1"/>
    <row r="245" s="17" customFormat="1"/>
    <row r="246" s="17" customFormat="1"/>
    <row r="247" s="17" customFormat="1"/>
    <row r="248" s="17" customFormat="1"/>
    <row r="249" s="17" customFormat="1"/>
    <row r="250" s="17" customFormat="1"/>
    <row r="251" s="17" customFormat="1"/>
    <row r="252" s="17" customFormat="1"/>
    <row r="253" s="17" customFormat="1"/>
    <row r="254" s="17" customFormat="1"/>
    <row r="255" s="17" customFormat="1"/>
    <row r="256" s="17" customFormat="1"/>
    <row r="257" s="17" customFormat="1"/>
    <row r="258" s="17" customFormat="1"/>
    <row r="259" s="17" customFormat="1"/>
    <row r="260" s="17" customFormat="1"/>
    <row r="261" s="17" customFormat="1"/>
    <row r="262" s="17" customFormat="1"/>
    <row r="263" s="17" customFormat="1"/>
    <row r="264" s="17" customFormat="1"/>
    <row r="265" s="17" customFormat="1"/>
    <row r="266" s="17" customFormat="1"/>
    <row r="267" s="17" customFormat="1"/>
    <row r="268" s="17" customFormat="1"/>
    <row r="269" s="17" customFormat="1"/>
    <row r="270" s="17" customFormat="1"/>
    <row r="271" s="17" customFormat="1"/>
    <row r="272" s="17" customFormat="1"/>
    <row r="273" s="17" customFormat="1"/>
    <row r="274" s="17" customFormat="1"/>
    <row r="275" s="17" customFormat="1"/>
    <row r="276" s="17" customFormat="1"/>
    <row r="277" s="17" customFormat="1"/>
    <row r="278" s="17" customFormat="1"/>
    <row r="279" s="17" customFormat="1"/>
    <row r="280" s="17" customFormat="1"/>
    <row r="281" s="17" customFormat="1"/>
    <row r="282" s="17" customFormat="1"/>
    <row r="283" s="17" customFormat="1"/>
    <row r="284" s="17" customFormat="1"/>
    <row r="285" s="17" customFormat="1"/>
    <row r="286" s="17" customFormat="1"/>
    <row r="287" s="17" customFormat="1"/>
    <row r="288" s="17" customFormat="1"/>
    <row r="289" s="17" customFormat="1"/>
    <row r="290" s="17" customFormat="1"/>
    <row r="291" s="17" customFormat="1"/>
    <row r="292" s="17" customFormat="1"/>
    <row r="293" s="17" customFormat="1"/>
    <row r="294" s="17" customFormat="1"/>
    <row r="295" s="17" customFormat="1"/>
    <row r="296" s="17" customFormat="1"/>
    <row r="297" s="17" customFormat="1"/>
    <row r="298" s="17" customFormat="1"/>
    <row r="299" s="17" customFormat="1"/>
    <row r="300" s="17" customFormat="1"/>
    <row r="301" s="17" customFormat="1"/>
    <row r="302" s="17" customFormat="1"/>
    <row r="303" s="17" customFormat="1"/>
    <row r="304" s="17" customFormat="1"/>
    <row r="305" s="17" customFormat="1"/>
    <row r="306" s="17" customFormat="1"/>
    <row r="307" s="17" customFormat="1"/>
    <row r="308" s="17" customFormat="1"/>
    <row r="309" s="17" customFormat="1"/>
    <row r="310" s="17" customFormat="1"/>
    <row r="311" s="17" customFormat="1"/>
    <row r="312" s="17" customFormat="1"/>
    <row r="313" s="17" customFormat="1"/>
    <row r="314" s="17" customFormat="1"/>
    <row r="315" s="17" customFormat="1"/>
    <row r="316" s="17" customFormat="1"/>
    <row r="317" s="17" customFormat="1"/>
    <row r="318" s="17" customFormat="1"/>
    <row r="319" s="17" customFormat="1"/>
    <row r="320" s="17" customFormat="1"/>
    <row r="321" s="17" customFormat="1"/>
    <row r="322" s="17" customFormat="1"/>
    <row r="323" s="17" customFormat="1"/>
    <row r="324" s="17" customFormat="1"/>
    <row r="325" s="17" customFormat="1"/>
    <row r="326" s="17" customFormat="1"/>
    <row r="327" s="17" customFormat="1"/>
    <row r="328" s="17" customFormat="1"/>
    <row r="329" s="17" customFormat="1"/>
    <row r="330" s="17" customFormat="1"/>
    <row r="331" s="17" customFormat="1"/>
    <row r="332" s="17" customFormat="1"/>
    <row r="333" s="17" customFormat="1"/>
    <row r="334" s="17" customFormat="1"/>
    <row r="335" s="17" customFormat="1"/>
    <row r="336"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row r="448" s="17" customFormat="1"/>
    <row r="449" s="17" customFormat="1"/>
    <row r="450" s="17" customFormat="1"/>
    <row r="451" s="17" customFormat="1"/>
    <row r="452" s="17" customFormat="1"/>
    <row r="453" s="17" customFormat="1"/>
    <row r="454" s="17" customFormat="1"/>
    <row r="455" s="17" customFormat="1"/>
    <row r="456" s="17" customFormat="1"/>
    <row r="457" s="17" customFormat="1"/>
    <row r="458" s="17" customFormat="1"/>
    <row r="459" s="17" customFormat="1"/>
    <row r="460" s="17" customFormat="1"/>
    <row r="461" s="17" customFormat="1"/>
    <row r="462" s="17" customFormat="1"/>
    <row r="463" s="17" customFormat="1"/>
    <row r="464" s="17" customFormat="1"/>
    <row r="465" s="17" customFormat="1"/>
    <row r="466" s="17" customFormat="1"/>
    <row r="467" s="17" customFormat="1"/>
    <row r="468" s="17" customFormat="1"/>
    <row r="469" s="17" customFormat="1"/>
    <row r="470" s="17" customFormat="1"/>
    <row r="471" s="17" customFormat="1"/>
    <row r="472" s="17" customFormat="1"/>
    <row r="473" s="17" customFormat="1"/>
    <row r="474" s="17" customFormat="1"/>
    <row r="475" s="17" customFormat="1"/>
    <row r="476" s="17" customFormat="1"/>
    <row r="477" s="17" customFormat="1"/>
    <row r="478" s="17" customFormat="1"/>
    <row r="479" s="17" customFormat="1"/>
    <row r="480" s="17" customFormat="1"/>
    <row r="481" s="17" customFormat="1"/>
    <row r="482" s="17" customFormat="1"/>
    <row r="483" s="17" customFormat="1"/>
    <row r="484" s="17" customFormat="1"/>
    <row r="485" s="17" customFormat="1"/>
    <row r="486" s="17" customFormat="1"/>
    <row r="487" s="17" customFormat="1"/>
    <row r="488" s="17" customFormat="1"/>
    <row r="489" s="17" customFormat="1"/>
    <row r="490" s="17" customFormat="1"/>
    <row r="491" s="17" customFormat="1"/>
    <row r="492" s="17" customFormat="1"/>
    <row r="493" s="17" customFormat="1"/>
    <row r="494" s="17" customFormat="1"/>
    <row r="495" s="17" customFormat="1"/>
    <row r="496" s="17" customFormat="1"/>
    <row r="497" s="17" customFormat="1"/>
    <row r="498" s="17" customFormat="1"/>
    <row r="499" s="17" customFormat="1"/>
    <row r="500" s="17" customFormat="1"/>
    <row r="501" s="17" customFormat="1"/>
    <row r="502" s="17" customFormat="1"/>
    <row r="503" s="17" customFormat="1"/>
    <row r="504" s="17" customFormat="1"/>
    <row r="505" s="17" customFormat="1"/>
    <row r="506" s="17" customFormat="1"/>
    <row r="507" s="17" customFormat="1"/>
    <row r="508" s="17" customFormat="1"/>
    <row r="509" s="17" customFormat="1"/>
    <row r="510" s="17" customFormat="1"/>
    <row r="511" s="17" customFormat="1"/>
    <row r="512" s="17" customFormat="1"/>
    <row r="513" s="17" customFormat="1"/>
    <row r="514" s="17" customFormat="1"/>
    <row r="515" s="17" customFormat="1"/>
    <row r="516" s="17" customFormat="1"/>
    <row r="517" s="17" customFormat="1"/>
    <row r="518" s="17" customFormat="1"/>
    <row r="519" s="17" customFormat="1"/>
    <row r="520" s="17" customFormat="1"/>
    <row r="521" s="17" customFormat="1"/>
    <row r="522" s="17" customFormat="1"/>
    <row r="523" s="17" customFormat="1"/>
    <row r="524" s="17" customFormat="1"/>
    <row r="525" s="17" customFormat="1"/>
    <row r="526" s="17" customFormat="1"/>
    <row r="527" s="17" customFormat="1"/>
    <row r="528" s="17" customFormat="1"/>
    <row r="529" s="17" customFormat="1"/>
    <row r="530" s="17" customFormat="1"/>
    <row r="531" s="17" customFormat="1"/>
    <row r="532" s="17" customFormat="1"/>
    <row r="533" s="17" customFormat="1"/>
    <row r="534" s="17" customFormat="1"/>
    <row r="535" s="17" customFormat="1"/>
    <row r="536" s="17" customFormat="1"/>
    <row r="537" s="17" customFormat="1"/>
    <row r="538" s="17" customFormat="1"/>
    <row r="539" s="17" customFormat="1"/>
    <row r="540" s="17" customFormat="1"/>
    <row r="541" s="17" customFormat="1"/>
    <row r="542" s="17" customFormat="1"/>
    <row r="543" s="17" customFormat="1"/>
    <row r="544" s="17" customFormat="1"/>
    <row r="545" s="17" customFormat="1"/>
    <row r="546" s="17" customFormat="1"/>
    <row r="547" s="17" customFormat="1"/>
    <row r="548" s="17" customFormat="1"/>
    <row r="549" s="17" customFormat="1"/>
    <row r="550" s="17" customFormat="1"/>
    <row r="551" s="17" customFormat="1"/>
    <row r="552" s="17" customFormat="1"/>
    <row r="553" s="17" customFormat="1"/>
    <row r="554" s="17" customFormat="1"/>
    <row r="555" s="17" customFormat="1"/>
    <row r="556" s="17" customFormat="1"/>
    <row r="557" s="17" customFormat="1"/>
    <row r="558" s="17" customFormat="1"/>
    <row r="559" s="17" customFormat="1"/>
    <row r="560" s="17" customFormat="1"/>
    <row r="561" s="17" customFormat="1"/>
    <row r="562" s="17" customFormat="1"/>
    <row r="563" s="17" customFormat="1"/>
    <row r="564" s="17" customFormat="1"/>
    <row r="565" s="17" customFormat="1"/>
    <row r="566" s="17" customFormat="1"/>
    <row r="567" s="17" customFormat="1"/>
    <row r="568" s="17" customFormat="1"/>
    <row r="569" s="17" customFormat="1"/>
    <row r="570" s="17" customFormat="1"/>
    <row r="571" s="17" customFormat="1"/>
    <row r="572" s="17" customFormat="1"/>
  </sheetData>
  <sheetProtection password="9829" sheet="1" objects="1" scenarios="1" selectLockedCells="1"/>
  <mergeCells count="31">
    <mergeCell ref="C2:L2"/>
    <mergeCell ref="H38:H40"/>
    <mergeCell ref="I38:I40"/>
    <mergeCell ref="C36:C40"/>
    <mergeCell ref="C11:L11"/>
    <mergeCell ref="D4:L4"/>
    <mergeCell ref="C9:D9"/>
    <mergeCell ref="C8:D8"/>
    <mergeCell ref="C7:D7"/>
    <mergeCell ref="C6:D6"/>
    <mergeCell ref="D36:J36"/>
    <mergeCell ref="D37:J37"/>
    <mergeCell ref="J38:J40"/>
    <mergeCell ref="C13:C17"/>
    <mergeCell ref="D15:E15"/>
    <mergeCell ref="F15:G15"/>
    <mergeCell ref="H15:H17"/>
    <mergeCell ref="I15:I17"/>
    <mergeCell ref="D16:E16"/>
    <mergeCell ref="F16:G16"/>
    <mergeCell ref="C32:J32"/>
    <mergeCell ref="C34:L34"/>
    <mergeCell ref="D38:E38"/>
    <mergeCell ref="D39:E39"/>
    <mergeCell ref="F38:G38"/>
    <mergeCell ref="F39:G39"/>
    <mergeCell ref="D13:I13"/>
    <mergeCell ref="D14:I14"/>
    <mergeCell ref="C29:J29"/>
    <mergeCell ref="C31:L31"/>
    <mergeCell ref="C28:L28"/>
  </mergeCells>
  <conditionalFormatting sqref="F26">
    <cfRule type="cellIs" dxfId="5" priority="5" operator="notEqual">
      <formula>1</formula>
    </cfRule>
  </conditionalFormatting>
  <conditionalFormatting sqref="D26">
    <cfRule type="cellIs" dxfId="4" priority="6" operator="notEqual">
      <formula>$E$9</formula>
    </cfRule>
  </conditionalFormatting>
  <conditionalFormatting sqref="G19:I25 E19:E25 E42:E48 G42:J48 C42:C48">
    <cfRule type="cellIs" dxfId="3" priority="4" operator="equal">
      <formula>0</formula>
    </cfRule>
  </conditionalFormatting>
  <conditionalFormatting sqref="D42:D48 F42:F48">
    <cfRule type="cellIs" dxfId="2" priority="3" operator="equal">
      <formula>0</formula>
    </cfRule>
  </conditionalFormatting>
  <conditionalFormatting sqref="D49">
    <cfRule type="cellIs" dxfId="1" priority="2" operator="notEqual">
      <formula>$E$9</formula>
    </cfRule>
  </conditionalFormatting>
  <conditionalFormatting sqref="F49">
    <cfRule type="cellIs" dxfId="0" priority="1" operator="notEqual">
      <formula>1</formula>
    </cfRule>
  </conditionalFormatting>
  <hyperlinks>
    <hyperlink ref="D4" r:id="rId1"/>
    <hyperlink ref="C11" r:id="rId2" display="CALCUL DES AUTORISATIONS D'ABSENCE - art 14"/>
    <hyperlink ref="C28" r:id="rId3" display="CALCUL DES AUTORISATIONS D'ABSENCE (ASA) - art 16"/>
    <hyperlink ref="C31" r:id="rId4" display="CALCUL DES AUTORISATIONS D'ABSENCE (ASA) - art 18"/>
    <hyperlink ref="C34" r:id="rId5"/>
  </hyperlinks>
  <pageMargins left="0.75" right="0.75" top="1" bottom="1" header="0.5" footer="0.5"/>
  <pageSetup paperSize="9" orientation="landscape" horizontalDpi="4294967292" verticalDpi="4294967292"/>
  <drawing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Droits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FRANCOIS</dc:creator>
  <cp:lastModifiedBy>Jérôme FRANCOIS</cp:lastModifiedBy>
  <cp:lastPrinted>2014-10-29T17:32:29Z</cp:lastPrinted>
  <dcterms:created xsi:type="dcterms:W3CDTF">2014-03-14T14:39:08Z</dcterms:created>
  <dcterms:modified xsi:type="dcterms:W3CDTF">2015-08-27T21:00:28Z</dcterms:modified>
</cp:coreProperties>
</file>